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5" activeTab="5"/>
  </bookViews>
  <sheets>
    <sheet name="arkusz 2" sheetId="1" state="hidden" r:id="rId1"/>
    <sheet name="05.08.02" sheetId="2" state="hidden" r:id="rId2"/>
    <sheet name="2006OPIS" sheetId="3" state="hidden" r:id="rId3"/>
    <sheet name="2006plan" sheetId="4" state="hidden" r:id="rId4"/>
    <sheet name="wykon.na bież.06 opis" sheetId="5" state="hidden" r:id="rId5"/>
    <sheet name="wyk.II2006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<sst xmlns="http://schemas.openxmlformats.org/spreadsheetml/2006/main" count="552" uniqueCount="214">
  <si>
    <t>L.p.</t>
  </si>
  <si>
    <t>§</t>
  </si>
  <si>
    <t xml:space="preserve">Plan </t>
  </si>
  <si>
    <t>Wykonanie</t>
  </si>
  <si>
    <t xml:space="preserve">Wyszczególnienie zadania </t>
  </si>
  <si>
    <t>4300</t>
  </si>
  <si>
    <t xml:space="preserve">Wyszczególnienie </t>
  </si>
  <si>
    <t>%</t>
  </si>
  <si>
    <t>I.</t>
  </si>
  <si>
    <t>1.</t>
  </si>
  <si>
    <t>2.</t>
  </si>
  <si>
    <t>3.</t>
  </si>
  <si>
    <t>II.</t>
  </si>
  <si>
    <t xml:space="preserve">PRZYCHODY FUNDUSZU </t>
  </si>
  <si>
    <t>RAZEM POZYCJA I i II</t>
  </si>
  <si>
    <t>III.</t>
  </si>
  <si>
    <t xml:space="preserve">Przelewy redystrybucyjne </t>
  </si>
  <si>
    <t>IV.</t>
  </si>
  <si>
    <t>2960</t>
  </si>
  <si>
    <t xml:space="preserve">Zakup pozostałych usług </t>
  </si>
  <si>
    <t xml:space="preserve">Dotacje z funduszy celowych na finansowanie lub dofinansowanie kosztów realizacji inwestycji i zakupów inwestycyjnych jednostek sektora finansów publicznych </t>
  </si>
  <si>
    <t>WYDATKI FUNDUSZU</t>
  </si>
  <si>
    <t xml:space="preserve">Dotacje z funduszy celowych na finansowanie lub dofinansowanie kosztów realizacji inwestycji i zakupów inwestycyjnych jednostek nie zaliczanych do sektora finansów publicznych </t>
  </si>
  <si>
    <t xml:space="preserve">zakup pozostałych usług </t>
  </si>
  <si>
    <t>1) Podstawowe wydatki funduszu:</t>
  </si>
  <si>
    <t>6110</t>
  </si>
  <si>
    <t xml:space="preserve">wydatki inwestycyjne </t>
  </si>
  <si>
    <t xml:space="preserve">Wyszczególnienie podmiotu  </t>
  </si>
  <si>
    <t xml:space="preserve">RAZEM     GOSPODARKA  ODPADAMI  </t>
  </si>
  <si>
    <t xml:space="preserve">RAZEM   MONITORING  ŚRODOWISKA </t>
  </si>
  <si>
    <t xml:space="preserve">Udział  w  zakupie   samochodu   do  ratownictwa  techniczno  -  ekologicznego </t>
  </si>
  <si>
    <t xml:space="preserve">RAZEM PRZECIWDZIAŁANIE ZANIECZYSZCZENIOM </t>
  </si>
  <si>
    <t>6270</t>
  </si>
  <si>
    <t xml:space="preserve">RAZEM dotacje dla jednostek sektora fin.publ. </t>
  </si>
  <si>
    <t xml:space="preserve">RAZEM </t>
  </si>
  <si>
    <t>4210</t>
  </si>
  <si>
    <t>zakup materiałów i wyposażenia</t>
  </si>
  <si>
    <t xml:space="preserve">Zlecenie tablic promocyjnych na terenie parkowo - pałacowym w Skłudzewie </t>
  </si>
  <si>
    <t>Wymiana pokrycia dachowego</t>
  </si>
  <si>
    <t xml:space="preserve"> RAZEM OCHRONA PRZED ZANIECZYSZCZENIEM ŚRODOWISKA </t>
  </si>
  <si>
    <t xml:space="preserve">Zakup materiałów i wyposażenia </t>
  </si>
  <si>
    <t>Urząd Gminy Chełmża</t>
  </si>
  <si>
    <t xml:space="preserve">Urząd Gminy Zławieś Wielka </t>
  </si>
  <si>
    <t>Urząd Gminy  Łubianka</t>
  </si>
  <si>
    <t>Urząd Gminy Czernikowo</t>
  </si>
  <si>
    <t xml:space="preserve">Stan na dzień </t>
  </si>
  <si>
    <t>a) Zakup materiałów i wyposażenia</t>
  </si>
  <si>
    <t>b) Rozliczenie wydatków inwestycyjnych i bieżących z funduszu:</t>
  </si>
  <si>
    <t xml:space="preserve">Zakup środków do neutralizacji wycieków paliwa i olejów na drogach powiatowych </t>
  </si>
  <si>
    <t>c) Wydatki inwestycyjne funduszu w szczególności:</t>
  </si>
  <si>
    <t xml:space="preserve">Prace termoizolacyjne w budynku będącego własnością Powiatu Toruńskiego  w Chełmży przy ul.Szewskiej 23 budynek dzierżawiony przez Szpital Powiatowy w Chełmży </t>
  </si>
  <si>
    <t>Termoizolacja i wymiana poszycia dachowego w Z.Sz. w Chełmży</t>
  </si>
  <si>
    <t>d) Dotacje dla jednostek sektora finansów publicznych:</t>
  </si>
  <si>
    <t>e) Dotacje dla jednostek nie zaliczanych do sektora finansów publicznych:</t>
  </si>
  <si>
    <t>Zakup map do Centrum Zarządzania Kryzysowego</t>
  </si>
  <si>
    <t>Utylizacja odpadów niebezpiecznych i środków chemicznych</t>
  </si>
  <si>
    <t>6119</t>
  </si>
  <si>
    <t>Zakup drabiny nasadkowej dla Straży Pożarnej</t>
  </si>
  <si>
    <t>Jednostka realizująca zadanie</t>
  </si>
  <si>
    <t>Z.Sz. W Chełmży</t>
  </si>
  <si>
    <t>DPS Pigża</t>
  </si>
  <si>
    <t>Termoizolacja - wymiana stolarki okiennej i drzwiowej obiektu szkoły</t>
  </si>
  <si>
    <t>Termoizolacja - wymiana stolarki okiennej i drzwiowej budynku domu pomocy społecznej</t>
  </si>
  <si>
    <t>Termoizolacja dachu na budynku nr 62</t>
  </si>
  <si>
    <t xml:space="preserve">DPS Browina </t>
  </si>
  <si>
    <t>Wymiana poszycia dachowego - uzupełnienie środków do wysokości planu 450.000 zł</t>
  </si>
  <si>
    <t xml:space="preserve">Z.Sz. w Chełmży </t>
  </si>
  <si>
    <t>Termoizolacja budynków mieszkalnych nr 1 i 2 domu pomocy społecznej</t>
  </si>
  <si>
    <t>Wymiana stolarki okiennej i roboty dociepleniowo izolacyjne w DPS Wielka Nieszawka</t>
  </si>
  <si>
    <t xml:space="preserve">DPS Wielka Nieszawka </t>
  </si>
  <si>
    <t>Termoizolacja dachu na budynku internatu w Gronowie</t>
  </si>
  <si>
    <t>Z.Sz. CKU w Gronowie</t>
  </si>
  <si>
    <t xml:space="preserve">Termoizolacja dachu na budynku domu pomocy społecznej </t>
  </si>
  <si>
    <t>DPS Dobrzejewice O.Osiek</t>
  </si>
  <si>
    <t xml:space="preserve">wydatki na zakupy inwestycyjne </t>
  </si>
  <si>
    <t>6120</t>
  </si>
  <si>
    <t>Zakup kosiarek</t>
  </si>
  <si>
    <t>Z.Sz. CKU Gronowo</t>
  </si>
  <si>
    <t>Zakup 2 urządzeń do macerowania pieluch i materiałów jednorazowego użytku</t>
  </si>
  <si>
    <t>Budowa płyt obornikowych i zbiorników na gnojówkę i gnojowicę</t>
  </si>
  <si>
    <t>RAZEM OCHRONA POWIERZCHNI ZIEMI</t>
  </si>
  <si>
    <t>Budowa i modernizacja oczyszczalni ścieków</t>
  </si>
  <si>
    <t xml:space="preserve"> RAZEM OCHRONA WÓD </t>
  </si>
  <si>
    <t>Wydatki inwestycyjne funduszy celowych</t>
  </si>
  <si>
    <t>Wydatki na zakupy inwestycyjne funduszy celowych</t>
  </si>
  <si>
    <t xml:space="preserve">Środki pieniężne </t>
  </si>
  <si>
    <t xml:space="preserve">Należności </t>
  </si>
  <si>
    <t xml:space="preserve">STAN FUNDUSZU NA POCZĄTEK ROKU </t>
  </si>
  <si>
    <t xml:space="preserve">Zobowiązania </t>
  </si>
  <si>
    <t>STAN FUNDUSZU NA KONIEC ROKU</t>
  </si>
  <si>
    <t>Zakup broszur "Bezpieczne wakacje"</t>
  </si>
  <si>
    <t>Zakup książek jako nagrody w konkursie ekologicznym</t>
  </si>
  <si>
    <t>Zakup wykoszarki do pielęgnacji terenów zielonych PO-W w Głuchowie</t>
  </si>
  <si>
    <t>Zakup sprzętu do pielęgnacji terenów zielonych dla Starostwa Powiatowego w Toruniu, DPS Wielka Nieszawka, DPS Pigża</t>
  </si>
  <si>
    <t xml:space="preserve">Prace termoizolacyjne w Zespole Szkół CKU W Gronowie </t>
  </si>
  <si>
    <t>1. Rozliczenie wydatków z Powiatowego Funduszu Ochrony Środowiska i Gospodarki Wodnej</t>
  </si>
  <si>
    <t>03.08.2005</t>
  </si>
  <si>
    <t>Dotacje przekazane z funduszy celowych na realizację zadań bieżących dla j.s.f.p</t>
  </si>
  <si>
    <t>zadania bieżące</t>
  </si>
  <si>
    <t>2440</t>
  </si>
  <si>
    <t>realizacja inwestycji i zakupów inwestycyjnych</t>
  </si>
  <si>
    <t xml:space="preserve">Urząd Miasta Chełmża </t>
  </si>
  <si>
    <t>Zakup młynka do rozdrabniania odpadów konsumpcyjnych</t>
  </si>
  <si>
    <t>Zakup urządzeń do macerowania pieluch i materiałów jednorazowego użytku</t>
  </si>
  <si>
    <t>DPS Dobrzejewice</t>
  </si>
  <si>
    <t xml:space="preserve">DPS Pigża </t>
  </si>
  <si>
    <t xml:space="preserve">Państwowa Straż Pożarna </t>
  </si>
  <si>
    <t xml:space="preserve">Starostwo Powiatowe Ochrona Środowiska </t>
  </si>
  <si>
    <t>Detergenty do neutralizacji wycieków olejów, paliw i środków chemicznych</t>
  </si>
  <si>
    <t>Urządzenie i utrzymanie terenów zielonych w SDS w Osieku</t>
  </si>
  <si>
    <t>Zakup solarki do zimowego utrzymania dróg</t>
  </si>
  <si>
    <t>Zakup sprzętu do pielęgnacji i konserwacji zieleni przydrożnej oraz utrzymania rowów i przepustów</t>
  </si>
  <si>
    <t>Powiatowy Zarząd Dróg w Toruniu</t>
  </si>
  <si>
    <t>Monitoring</t>
  </si>
  <si>
    <t>Szkolenia, inne</t>
  </si>
  <si>
    <t>Dokumentacja inwentaryzacyjna i plany urządzenia lasów niepaństwowych na terenie gm. Zławieś Wielka i Wielka Nieszawka</t>
  </si>
  <si>
    <t xml:space="preserve">Starostwo Powiatowe Leśnictwo </t>
  </si>
  <si>
    <t xml:space="preserve">Edukacja ekologiczna </t>
  </si>
  <si>
    <t>Wydanie folderu Powiatu Toruńskiego</t>
  </si>
  <si>
    <t>Wymiana stolarki okiennej Komisariatu w Chełmży</t>
  </si>
  <si>
    <t>Komenda Wojewódzkiej Policji w Bydgoszczy</t>
  </si>
  <si>
    <t xml:space="preserve">Docieplenie pokrycia dachowego na budynku Szkoły </t>
  </si>
  <si>
    <t>Izolacja i docieplenie fundamentów budynku Szkoły</t>
  </si>
  <si>
    <t>Termoizolacja budynku sali gminastycznej - docieplenie ścian i dachu oraz wymiana okien</t>
  </si>
  <si>
    <t>Termoizolacja ścian i fundamentów budynku internatu</t>
  </si>
  <si>
    <t>ZS CKU Gronowo</t>
  </si>
  <si>
    <t>Termoizolacja dachu i ocieplenie ścian zewnętrznych budynku nr 61+ wymina stolarki okiennej i drzwiowej (z kotłownią)</t>
  </si>
  <si>
    <t>Docieplenie scian zewnętrznych budynku nr 62 - zespół nr 1 (były pałacowy - kuchnia)</t>
  </si>
  <si>
    <t>Docieplenie ścian budynku DPS z wymianą stolarki okiennej</t>
  </si>
  <si>
    <t>Docieplenie dachu</t>
  </si>
  <si>
    <t>Docieplenie ścian budynku z dociepleniem fundamentów i odwodnieniem</t>
  </si>
  <si>
    <t>DPS Wielka Nieszawka</t>
  </si>
  <si>
    <t>Termoizolacja - wymiana drzwi wejściowych ewakuacyjnych</t>
  </si>
  <si>
    <t>Starostwo Powiatowe w Toruniu ul. Dekerta 24</t>
  </si>
  <si>
    <t xml:space="preserve">DPS Dobrzejewice </t>
  </si>
  <si>
    <t>Urząd Gminy Obrowo</t>
  </si>
  <si>
    <t xml:space="preserve">Urząd Gminy Łubianka </t>
  </si>
  <si>
    <t xml:space="preserve">Urząd Gminy Łysomice </t>
  </si>
  <si>
    <t>Urząd Miasta Chełmża</t>
  </si>
  <si>
    <t>EDUKACJA EKOLOGICZNA</t>
  </si>
  <si>
    <t>POZOSTAŁE ZADANIA</t>
  </si>
  <si>
    <t>Wymiana stolarki okiennej postarunków: Czernikowo, Łysomice, Łubianka, Zławieś Wielka</t>
  </si>
  <si>
    <t>Zmiany 2006r.</t>
  </si>
  <si>
    <t xml:space="preserve">Plan 2006r. </t>
  </si>
  <si>
    <t>Plan po zmianach 2006r.</t>
  </si>
  <si>
    <t>Zadania ekologiczne realizowane w ramach projektów współfinansowanych ze środków UE</t>
  </si>
  <si>
    <t xml:space="preserve">wydatki  inwestycyjne </t>
  </si>
  <si>
    <t>Zakup sprzętu - do utrzymania terenów zielonych - etap III</t>
  </si>
  <si>
    <t>Zakup umundurowania dla ratownictwa techniczno-ekologicznego</t>
  </si>
  <si>
    <t>Budowa oczyszczalni ścieków - SDS w Osieku</t>
  </si>
  <si>
    <t>Załącznik nr 7 do uchwały Rady Powiatu Toruńskiego</t>
  </si>
  <si>
    <t>DZIAŁ 900 - Gospodarka Komunalna i Ochrona Środowiska</t>
  </si>
  <si>
    <t>Rozdział 90011 - Fundusz Ochrony Środowiska i Gospodarki Wodnej.</t>
  </si>
  <si>
    <t>ZMIANA NA DZIEŃ 28.02.2006 ROKU</t>
  </si>
  <si>
    <t xml:space="preserve">Plan Powiatowego Funduszu Ochrony Środowiska i Gospodarki Wodnej - 2006 </t>
  </si>
  <si>
    <t xml:space="preserve">Zakup sprzętu ogrodniczego do utrzymania terenów zielonych: piła spalinowa, wykaszarka, drobne narzędzia </t>
  </si>
  <si>
    <t>Zakup traktorka z osprzętem do utrzymania terenów zielonych</t>
  </si>
  <si>
    <t>Załącznik nr 13 do uchwały Rady Powiatu Toruńskiego</t>
  </si>
  <si>
    <t>w sprawie Budżetu Powiatu Toruńskiego na rok 2006.</t>
  </si>
  <si>
    <t xml:space="preserve">Część opisowa do Powiatowego Funduszu Ochrony Środowiska i Gospodarki Wodnej - 2006 </t>
  </si>
  <si>
    <t xml:space="preserve">realizacja zadań bieżących </t>
  </si>
  <si>
    <t>2450</t>
  </si>
  <si>
    <t>Dotacje przekazane z funduszy celowych na realizację zadań bieżących dla jednostek nie zaliczanych do s.f.p.</t>
  </si>
  <si>
    <t>6170</t>
  </si>
  <si>
    <t>e) Dotacje dla jednostek sektora finansów publicznych:</t>
  </si>
  <si>
    <t>f) Dotacje dla jednostek nie zaliczanych do sektora finansów publicznych:</t>
  </si>
  <si>
    <t>Wpłaty jednostek na fundusz celowy na finansowanie lub dofinansowanie zadań inwestycyjnych</t>
  </si>
  <si>
    <t>d) Finansowanie lub dofinansowanie zadań inwestycyjnych  Wojewódzkiej Komendy Policji.</t>
  </si>
  <si>
    <t xml:space="preserve"> Fundusz Wsparcia utworzony przez dysponenta III stopnia - Wojewódzkiego Komendanta Policji: </t>
  </si>
  <si>
    <t xml:space="preserve">Wpłaty, o których mowa w art.13 ust.3 ustawy z dnia 6 kwietnia 1990 r. o Policji na Celowy </t>
  </si>
  <si>
    <t xml:space="preserve">Zakup  materiłów  i  wyposażenia </t>
  </si>
  <si>
    <t xml:space="preserve">Inne  wydatki </t>
  </si>
  <si>
    <t>Budowa  przydomowych  oczyszczalni  ścieków   na  terenie  gminy  Czernikowo .</t>
  </si>
  <si>
    <t>Budowa ujęcia  wody  i  stacji  uzdatniania  w  Świerczynkach-  I  etap -  budowa  dwóch  otworów  badawczo-eksploatacyjnych . .</t>
  </si>
  <si>
    <t>Modernizacja  i  rozbudowa  ujęć  wody  pitnej  w  miejscowości  Osiek /n.Wisłą .</t>
  </si>
  <si>
    <t xml:space="preserve">Termoizolacja  budynku  gimnazjum  w  Pluskowęsach </t>
  </si>
  <si>
    <t>Termoizolacja  budyków  użyteczności  publicznej .</t>
  </si>
  <si>
    <t>j.w</t>
  </si>
  <si>
    <t>Modernizacja stacji uzdatniania wody w Siemoniu</t>
  </si>
  <si>
    <t>Wymiana pieca węglowego na ekologiczny piec gazowy</t>
  </si>
  <si>
    <t xml:space="preserve">Budowa przydomowej oczyszczalni ścieków </t>
  </si>
  <si>
    <t>Wymiana pokrycia dachowego eternitowego</t>
  </si>
  <si>
    <t xml:space="preserve">WYKONANIE NA DZIEŃ </t>
  </si>
  <si>
    <t xml:space="preserve">Liczba wniosków zrealizowanych </t>
  </si>
  <si>
    <t xml:space="preserve">Starostwo Powiatowe </t>
  </si>
  <si>
    <t xml:space="preserve">Częściowe zabezpieczenie realizacji zadania: wymiana przyłączy cieplnych n/p - modernizacja technologii kotłowni olejowych na terenie DPS Browina </t>
  </si>
  <si>
    <t>Przebudowa w DPS Dobrzejewice w ŚDS w Osieku dla potrzeb osób niepełnosprawnych w tym - urządzenie terenów zielonych (mała architektura, gospodarka drzewostanem), ogrodzenie i budowa oczyszczalni ścieków</t>
  </si>
  <si>
    <t>Selektywna zbiórka odpadów w mieście Chełmża</t>
  </si>
  <si>
    <t xml:space="preserve">Termoizolacja  budyków  użyteczności  publicznej </t>
  </si>
  <si>
    <t>Modernizacja pracowni RTG z zaplecze pod względem zapobiegania i ograniczenia wprowadzenia do środowiska substancji i energii jonizującej w budynku - Szewska 23 w Chełmży</t>
  </si>
  <si>
    <t>Starostwo Powiatowe(budynek szpitala)</t>
  </si>
  <si>
    <t>30.06.2006</t>
  </si>
  <si>
    <t xml:space="preserve">PLAN ZAKTUALIZOWANY NA DZIEŃ 19-06-2006. </t>
  </si>
  <si>
    <t>Zrealizowane zadania</t>
  </si>
  <si>
    <t>Zrealizowane zadanie</t>
  </si>
  <si>
    <t xml:space="preserve"> </t>
  </si>
  <si>
    <t xml:space="preserve"> Zrealizowane zadania</t>
  </si>
  <si>
    <t>Zakup traktorka z osprzętem.Zreal.w m-cu kwietniu.</t>
  </si>
  <si>
    <t xml:space="preserve">Spraęt do utrzymania terenów zielonych-Dobrzejewice.Zrealiz.w m-cu czerwcu. </t>
  </si>
  <si>
    <t>Kosiarka bijakowa VOTEX .Zrealiz.w m-cu czerwcu.</t>
  </si>
  <si>
    <t>1.Wiejskie Stowarzyszenie Kult-Oświatowe 3000zł-1000zł zrealizow.m-cu VI pozostała część m-cu VII.2.Fund.Piękniejszego Świata 13500zł 4000zł zrealizow.m-cu VI pozostała część m-cu VII.</t>
  </si>
  <si>
    <t>Rozstrzygnieto w m-cu czerwcu Realizacja zadania w II połroczu 2006r. Firma Zakład Gospod.Mieszkaniowej Chełmża</t>
  </si>
  <si>
    <t>Rozstrzygnieto w m-cu czerwcu Realizacja zadania w II połroczu 2006r. Firma JAWOR.</t>
  </si>
  <si>
    <t>Rozstrzygnieto w m-cu czerwcu Realizacja zadania w II połroczu 2006r. Firma FB Fijakowski i S-ka SP.z o.o.</t>
  </si>
  <si>
    <t>Wykaszarka z zestawem Zrealiz.w m-cu kwietniu.</t>
  </si>
  <si>
    <r>
      <t>1..</t>
    </r>
    <r>
      <rPr>
        <sz val="7"/>
        <rFont val="Arial CE"/>
        <family val="2"/>
      </rPr>
      <t>Zadania Samorządu Teryt.w zak.ochr.środow.Zrealiz.w m-cu lutym.2.Zakup młotka z logo LN.Zreal.w m-cu marcu.</t>
    </r>
  </si>
  <si>
    <t>Zakup: Spodniobuty.Zrealiz. W m-cu marcu.</t>
  </si>
  <si>
    <t xml:space="preserve">Zakup OdtłuszczaczaAQUAQUICK2000.Zreaizl.w m-cu marcu. </t>
  </si>
  <si>
    <t xml:space="preserve">1.Broszura Bezpieczne WakacjeKM Policji i WOPR 2.Encyklopedia PWN 3.Ulotka A4 dla KM i PSP.Zrealiz.w m-cu czerwcu.   </t>
  </si>
  <si>
    <t xml:space="preserve">      090</t>
  </si>
  <si>
    <t>Załącznik nr 5 do uchwały Zarządu  Powiatu Toruńskiego</t>
  </si>
  <si>
    <t xml:space="preserve">Wykonanie Powiatowego Funduszu Ochrony Środowiska i Gospodarki Wodnej  </t>
  </si>
  <si>
    <t xml:space="preserve">30.06.2006 </t>
  </si>
  <si>
    <t>w sprawie wykonania  Budżetu Powiatu Toruńskiego na  za pierwsze  półrocze   2006roku.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</si>
</sst>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#,##0.00\ &quot;zł&quot;"/>
    <numFmt numFmtId="170" formatCode="#,##0.00\ _z_ł"/>
    <numFmt numFmtId="171" formatCode="#,##0.00\ _z_ł;[Red]#,##0.00\ _z_ł"/>
  </numFmts>
  <fonts count="18">
    <font>
      <sz val="10"/>
      <name val="Arial CE"/>
      <family val="0"/>
    </font>
    <font>
      <sz val="12"/>
      <name val="Arial CE"/>
      <family val="2"/>
    </font>
    <font>
      <sz val="12"/>
      <name val="Times New Roman"/>
      <family val="1"/>
    </font>
    <font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10"/>
      <name val="Arial"/>
      <family val="2"/>
    </font>
    <font>
      <sz val="12"/>
      <color indexed="8"/>
      <name val="Times New Roman"/>
      <family val="0"/>
    </font>
    <font>
      <sz val="7"/>
      <name val="Arial CE"/>
      <family val="2"/>
    </font>
    <font>
      <sz val="6"/>
      <name val="Arial CE"/>
      <family val="2"/>
    </font>
    <font>
      <b/>
      <sz val="7"/>
      <name val="Arial CE"/>
      <family val="2"/>
    </font>
    <font>
      <b/>
      <sz val="1.25"/>
      <name val="Arial CE"/>
      <family val="0"/>
    </font>
    <font>
      <sz val="1.25"/>
      <name val="Arial CE"/>
      <family val="0"/>
    </font>
    <font>
      <b/>
      <sz val="12"/>
      <name val="Arial CE"/>
      <family val="0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4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4" xfId="0" applyBorder="1" applyAlignment="1">
      <alignment horizontal="right"/>
    </xf>
    <xf numFmtId="0" fontId="0" fillId="0" borderId="0" xfId="0" applyBorder="1" applyAlignment="1">
      <alignment/>
    </xf>
    <xf numFmtId="4" fontId="0" fillId="0" borderId="4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" fontId="0" fillId="0" borderId="2" xfId="0" applyNumberFormat="1" applyBorder="1" applyAlignment="1">
      <alignment/>
    </xf>
    <xf numFmtId="10" fontId="4" fillId="0" borderId="4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4" xfId="0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0" fontId="4" fillId="0" borderId="6" xfId="0" applyFont="1" applyBorder="1" applyAlignment="1">
      <alignment/>
    </xf>
    <xf numFmtId="4" fontId="4" fillId="0" borderId="5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4" fontId="0" fillId="0" borderId="6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4" fontId="0" fillId="2" borderId="1" xfId="0" applyNumberFormat="1" applyFill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 vertical="center"/>
    </xf>
    <xf numFmtId="49" fontId="0" fillId="2" borderId="1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3" fillId="0" borderId="0" xfId="0" applyFont="1" applyAlignment="1">
      <alignment wrapText="1"/>
    </xf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" fontId="0" fillId="0" borderId="5" xfId="0" applyNumberFormat="1" applyBorder="1" applyAlignment="1">
      <alignment horizontal="left" vertical="center" wrapText="1"/>
    </xf>
    <xf numFmtId="4" fontId="0" fillId="0" borderId="7" xfId="0" applyNumberFormat="1" applyBorder="1" applyAlignment="1">
      <alignment horizontal="left" vertical="center" wrapText="1"/>
    </xf>
    <xf numFmtId="4" fontId="0" fillId="0" borderId="8" xfId="0" applyNumberFormat="1" applyBorder="1" applyAlignment="1">
      <alignment horizontal="left" vertical="center" wrapText="1"/>
    </xf>
    <xf numFmtId="3" fontId="0" fillId="0" borderId="1" xfId="0" applyNumberFormat="1" applyBorder="1" applyAlignment="1">
      <alignment/>
    </xf>
    <xf numFmtId="0" fontId="11" fillId="0" borderId="5" xfId="0" applyFont="1" applyBorder="1" applyAlignment="1">
      <alignment horizontal="left" vertical="center" wrapText="1"/>
    </xf>
    <xf numFmtId="49" fontId="0" fillId="0" borderId="9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10" fontId="4" fillId="2" borderId="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3" fontId="4" fillId="0" borderId="0" xfId="0" applyNumberFormat="1" applyFont="1" applyFill="1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2" xfId="0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2" fontId="0" fillId="0" borderId="5" xfId="0" applyNumberForma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0" fontId="0" fillId="0" borderId="1" xfId="0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0" fontId="17" fillId="0" borderId="0" xfId="0" applyNumberFormat="1" applyFont="1" applyFill="1" applyBorder="1" applyAlignment="1">
      <alignment horizontal="center" vertical="center"/>
    </xf>
    <xf numFmtId="4" fontId="4" fillId="0" borderId="4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49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 wrapText="1"/>
    </xf>
    <xf numFmtId="3" fontId="0" fillId="0" borderId="5" xfId="0" applyNumberForma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11" fillId="0" borderId="5" xfId="0" applyFont="1" applyBorder="1" applyAlignment="1">
      <alignment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4" fontId="4" fillId="0" borderId="2" xfId="0" applyNumberFormat="1" applyFont="1" applyBorder="1" applyAlignment="1">
      <alignment/>
    </xf>
    <xf numFmtId="0" fontId="0" fillId="0" borderId="5" xfId="0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bezrobocia w poszczególnych gminach Powiatu Toruńskiego
 w okresie od I - VI 2005 roku.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wykresu'!$B$9</c:f>
              <c:strCache>
                <c:ptCount val="1"/>
                <c:pt idx="0">
                  <c:v>M.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wykresu'!$B$10:$B$15</c:f>
              <c:numCache>
                <c:ptCount val="6"/>
                <c:pt idx="0">
                  <c:v>1987</c:v>
                </c:pt>
                <c:pt idx="1">
                  <c:v>2071</c:v>
                </c:pt>
                <c:pt idx="2">
                  <c:v>2059</c:v>
                </c:pt>
                <c:pt idx="3">
                  <c:v>2030</c:v>
                </c:pt>
                <c:pt idx="4">
                  <c:v>1990</c:v>
                </c:pt>
                <c:pt idx="5">
                  <c:v>1967</c:v>
                </c:pt>
              </c:numCache>
            </c:numRef>
          </c:val>
          <c:smooth val="0"/>
        </c:ser>
        <c:marker val="1"/>
        <c:axId val="7066544"/>
        <c:axId val="63598897"/>
      </c:lineChart>
      <c:lineChart>
        <c:grouping val="standard"/>
        <c:varyColors val="0"/>
        <c:ser>
          <c:idx val="1"/>
          <c:order val="1"/>
          <c:tx>
            <c:strRef>
              <c:f>'[1]Dane do wykresu'!$C$9</c:f>
              <c:strCache>
                <c:ptCount val="1"/>
                <c:pt idx="0">
                  <c:v>G.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wykresu'!$C$10:$C$15</c:f>
              <c:numCache>
                <c:ptCount val="6"/>
                <c:pt idx="0">
                  <c:v>1064</c:v>
                </c:pt>
                <c:pt idx="1">
                  <c:v>1096</c:v>
                </c:pt>
                <c:pt idx="2">
                  <c:v>1088</c:v>
                </c:pt>
                <c:pt idx="3">
                  <c:v>1058</c:v>
                </c:pt>
                <c:pt idx="4">
                  <c:v>1012</c:v>
                </c:pt>
                <c:pt idx="5">
                  <c:v>974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'[1]Dane do wykresu'!$D$9</c:f>
              <c:strCache>
                <c:ptCount val="1"/>
                <c:pt idx="0">
                  <c:v>G. Czernikowo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wykresu'!$D$10:$D$15</c:f>
              <c:numCache>
                <c:ptCount val="6"/>
                <c:pt idx="0">
                  <c:v>962</c:v>
                </c:pt>
                <c:pt idx="1">
                  <c:v>994</c:v>
                </c:pt>
                <c:pt idx="2">
                  <c:v>980</c:v>
                </c:pt>
                <c:pt idx="3">
                  <c:v>978</c:v>
                </c:pt>
                <c:pt idx="4">
                  <c:v>973</c:v>
                </c:pt>
                <c:pt idx="5">
                  <c:v>958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'[1]Dane do wykresu'!$E$9</c:f>
              <c:strCache>
                <c:ptCount val="1"/>
                <c:pt idx="0">
                  <c:v>G. Lubicz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wykresu'!$E$10:$E$15</c:f>
              <c:numCache>
                <c:ptCount val="6"/>
                <c:pt idx="0">
                  <c:v>1371</c:v>
                </c:pt>
                <c:pt idx="1">
                  <c:v>1357</c:v>
                </c:pt>
                <c:pt idx="2">
                  <c:v>1299</c:v>
                </c:pt>
                <c:pt idx="3">
                  <c:v>1263</c:v>
                </c:pt>
                <c:pt idx="4">
                  <c:v>1223</c:v>
                </c:pt>
                <c:pt idx="5">
                  <c:v>1203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'[1]Dane do wykresu'!$F$9</c:f>
              <c:strCache>
                <c:ptCount val="1"/>
                <c:pt idx="0">
                  <c:v>G. Łubianka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wykresu'!$F$10:$F$15</c:f>
              <c:numCache>
                <c:ptCount val="6"/>
                <c:pt idx="0">
                  <c:v>444</c:v>
                </c:pt>
                <c:pt idx="1">
                  <c:v>455</c:v>
                </c:pt>
                <c:pt idx="2">
                  <c:v>448</c:v>
                </c:pt>
                <c:pt idx="3">
                  <c:v>438</c:v>
                </c:pt>
                <c:pt idx="4">
                  <c:v>411</c:v>
                </c:pt>
                <c:pt idx="5">
                  <c:v>410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'[1]Dane do wykresu'!$G$9</c:f>
              <c:strCache>
                <c:ptCount val="1"/>
                <c:pt idx="0">
                  <c:v>G. Łysomice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wykresu'!$G$10:$G$15</c:f>
              <c:numCache>
                <c:ptCount val="6"/>
                <c:pt idx="0">
                  <c:v>762</c:v>
                </c:pt>
                <c:pt idx="1">
                  <c:v>778</c:v>
                </c:pt>
                <c:pt idx="2">
                  <c:v>765</c:v>
                </c:pt>
                <c:pt idx="3">
                  <c:v>757</c:v>
                </c:pt>
                <c:pt idx="4">
                  <c:v>718</c:v>
                </c:pt>
                <c:pt idx="5">
                  <c:v>717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'[1]Dane do wykresu'!$H$9</c:f>
              <c:strCache>
                <c:ptCount val="1"/>
                <c:pt idx="0">
                  <c:v>G. Obrowo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wykresu'!$H$10:$H$15</c:f>
              <c:numCache>
                <c:ptCount val="6"/>
                <c:pt idx="0">
                  <c:v>872</c:v>
                </c:pt>
                <c:pt idx="1">
                  <c:v>888</c:v>
                </c:pt>
                <c:pt idx="2">
                  <c:v>846</c:v>
                </c:pt>
                <c:pt idx="3">
                  <c:v>831</c:v>
                </c:pt>
                <c:pt idx="4">
                  <c:v>820</c:v>
                </c:pt>
                <c:pt idx="5">
                  <c:v>788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'[1]Dane do wykresu'!$I$9</c:f>
              <c:strCache>
                <c:ptCount val="1"/>
                <c:pt idx="0">
                  <c:v>G. Wielka Nieszawka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wykresu'!$I$10:$I$15</c:f>
              <c:numCache>
                <c:ptCount val="6"/>
                <c:pt idx="0">
                  <c:v>336</c:v>
                </c:pt>
                <c:pt idx="1">
                  <c:v>338</c:v>
                </c:pt>
                <c:pt idx="2">
                  <c:v>326</c:v>
                </c:pt>
                <c:pt idx="3">
                  <c:v>312</c:v>
                </c:pt>
                <c:pt idx="4">
                  <c:v>308</c:v>
                </c:pt>
                <c:pt idx="5">
                  <c:v>285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'[1]Dane do wykresu'!$J$9</c:f>
              <c:strCache>
                <c:ptCount val="1"/>
                <c:pt idx="0">
                  <c:v>G. Zławieś Wielka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wykresu'!$J$10:$J$15</c:f>
              <c:numCache>
                <c:ptCount val="6"/>
                <c:pt idx="0">
                  <c:v>1076</c:v>
                </c:pt>
                <c:pt idx="1">
                  <c:v>1078</c:v>
                </c:pt>
                <c:pt idx="2">
                  <c:v>1031</c:v>
                </c:pt>
                <c:pt idx="3">
                  <c:v>993</c:v>
                </c:pt>
                <c:pt idx="4">
                  <c:v>918</c:v>
                </c:pt>
                <c:pt idx="5">
                  <c:v>903</c:v>
                </c:pt>
              </c:numCache>
            </c:numRef>
          </c:val>
          <c:smooth val="0"/>
        </c:ser>
        <c:marker val="1"/>
        <c:axId val="35519162"/>
        <c:axId val="51237003"/>
      </c:lineChart>
      <c:catAx>
        <c:axId val="70665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598897"/>
        <c:crosses val="autoZero"/>
        <c:auto val="1"/>
        <c:lblOffset val="100"/>
        <c:noMultiLvlLbl val="0"/>
      </c:catAx>
      <c:valAx>
        <c:axId val="63598897"/>
        <c:scaling>
          <c:orientation val="minMax"/>
          <c:max val="2400"/>
          <c:min val="1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66544"/>
        <c:crossesAt val="1"/>
        <c:crossBetween val="between"/>
        <c:dispUnits/>
      </c:valAx>
      <c:catAx>
        <c:axId val="35519162"/>
        <c:scaling>
          <c:orientation val="minMax"/>
        </c:scaling>
        <c:axPos val="b"/>
        <c:delete val="1"/>
        <c:majorTickMark val="in"/>
        <c:minorTickMark val="none"/>
        <c:tickLblPos val="nextTo"/>
        <c:crossAx val="51237003"/>
        <c:crosses val="autoZero"/>
        <c:auto val="1"/>
        <c:lblOffset val="100"/>
        <c:noMultiLvlLbl val="0"/>
      </c:catAx>
      <c:valAx>
        <c:axId val="51237003"/>
        <c:scaling>
          <c:orientation val="minMax"/>
          <c:max val="1700"/>
          <c:min val="200"/>
        </c:scaling>
        <c:axPos val="l"/>
        <c:delete val="0"/>
        <c:numFmt formatCode="General" sourceLinked="1"/>
        <c:majorTickMark val="in"/>
        <c:minorTickMark val="none"/>
        <c:tickLblPos val="nextTo"/>
        <c:crossAx val="3551916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i stopa bezrobocia w rejonie działania Powiatowego Urzędu Pracy dla Powiatu Toruńskiego w Toruniu w okresie od I - VI 2005 roku.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wykresu'!$H$1</c:f>
              <c:strCache>
                <c:ptCount val="1"/>
                <c:pt idx="0">
                  <c:v>Ilość osób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wykresu'!$H$2:$H$7</c:f>
              <c:numCache>
                <c:ptCount val="6"/>
                <c:pt idx="0">
                  <c:v>8874</c:v>
                </c:pt>
                <c:pt idx="1">
                  <c:v>9055</c:v>
                </c:pt>
                <c:pt idx="2">
                  <c:v>8842</c:v>
                </c:pt>
                <c:pt idx="3">
                  <c:v>8660</c:v>
                </c:pt>
                <c:pt idx="4">
                  <c:v>8373</c:v>
                </c:pt>
                <c:pt idx="5">
                  <c:v>8205</c:v>
                </c:pt>
              </c:numCache>
            </c:numRef>
          </c:val>
          <c:smooth val="0"/>
        </c:ser>
        <c:marker val="1"/>
        <c:axId val="26247300"/>
        <c:axId val="34899109"/>
      </c:lineChart>
      <c:lineChart>
        <c:grouping val="standard"/>
        <c:varyColors val="0"/>
        <c:ser>
          <c:idx val="1"/>
          <c:order val="1"/>
          <c:tx>
            <c:strRef>
              <c:f>'[1]Dane do wykresu'!$I$1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wykresu'!$I$2:$I$7</c:f>
              <c:numCache>
                <c:ptCount val="6"/>
                <c:pt idx="0">
                  <c:v>30.5</c:v>
                </c:pt>
                <c:pt idx="1">
                  <c:v>30.9</c:v>
                </c:pt>
                <c:pt idx="2">
                  <c:v>30.5</c:v>
                </c:pt>
                <c:pt idx="3">
                  <c:v>29.9</c:v>
                </c:pt>
                <c:pt idx="4">
                  <c:v>29.3</c:v>
                </c:pt>
                <c:pt idx="5">
                  <c:v>28.7</c:v>
                </c:pt>
              </c:numCache>
            </c:numRef>
          </c:val>
          <c:smooth val="0"/>
        </c:ser>
        <c:marker val="1"/>
        <c:axId val="45656526"/>
        <c:axId val="8255551"/>
      </c:lineChart>
      <c:catAx>
        <c:axId val="26247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99109"/>
        <c:crosses val="autoZero"/>
        <c:auto val="1"/>
        <c:lblOffset val="100"/>
        <c:noMultiLvlLbl val="0"/>
      </c:catAx>
      <c:valAx>
        <c:axId val="34899109"/>
        <c:scaling>
          <c:orientation val="minMax"/>
          <c:min val="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47300"/>
        <c:crossesAt val="1"/>
        <c:crossBetween val="between"/>
        <c:dispUnits/>
      </c:valAx>
      <c:catAx>
        <c:axId val="45656526"/>
        <c:scaling>
          <c:orientation val="minMax"/>
        </c:scaling>
        <c:axPos val="b"/>
        <c:delete val="1"/>
        <c:majorTickMark val="in"/>
        <c:minorTickMark val="none"/>
        <c:tickLblPos val="nextTo"/>
        <c:crossAx val="8255551"/>
        <c:crosses val="autoZero"/>
        <c:auto val="1"/>
        <c:lblOffset val="100"/>
        <c:noMultiLvlLbl val="0"/>
      </c:catAx>
      <c:valAx>
        <c:axId val="8255551"/>
        <c:scaling>
          <c:orientation val="minMax"/>
          <c:max val="35"/>
          <c:min val="28"/>
        </c:scaling>
        <c:axPos val="l"/>
        <c:delete val="0"/>
        <c:numFmt formatCode="General" sourceLinked="1"/>
        <c:majorTickMark val="in"/>
        <c:minorTickMark val="none"/>
        <c:tickLblPos val="nextTo"/>
        <c:crossAx val="4565652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bezrobocia w poszczególnych gminach Powiatu Toruńskiego
 w okresie od I - VI 2005 roku.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wykresu'!$B$9</c:f>
              <c:strCache>
                <c:ptCount val="1"/>
                <c:pt idx="0">
                  <c:v>M.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wykresu'!$B$10:$B$15</c:f>
              <c:numCache>
                <c:ptCount val="6"/>
                <c:pt idx="0">
                  <c:v>1987</c:v>
                </c:pt>
                <c:pt idx="1">
                  <c:v>2071</c:v>
                </c:pt>
                <c:pt idx="2">
                  <c:v>2059</c:v>
                </c:pt>
                <c:pt idx="3">
                  <c:v>2030</c:v>
                </c:pt>
                <c:pt idx="4">
                  <c:v>1990</c:v>
                </c:pt>
                <c:pt idx="5">
                  <c:v>1967</c:v>
                </c:pt>
              </c:numCache>
            </c:numRef>
          </c:val>
          <c:smooth val="0"/>
        </c:ser>
        <c:marker val="1"/>
        <c:axId val="7191096"/>
        <c:axId val="64719865"/>
      </c:lineChart>
      <c:lineChart>
        <c:grouping val="standard"/>
        <c:varyColors val="0"/>
        <c:ser>
          <c:idx val="1"/>
          <c:order val="1"/>
          <c:tx>
            <c:strRef>
              <c:f>'[1]Dane do wykresu'!$C$9</c:f>
              <c:strCache>
                <c:ptCount val="1"/>
                <c:pt idx="0">
                  <c:v>G.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wykresu'!$C$10:$C$15</c:f>
              <c:numCache>
                <c:ptCount val="6"/>
                <c:pt idx="0">
                  <c:v>1064</c:v>
                </c:pt>
                <c:pt idx="1">
                  <c:v>1096</c:v>
                </c:pt>
                <c:pt idx="2">
                  <c:v>1088</c:v>
                </c:pt>
                <c:pt idx="3">
                  <c:v>1058</c:v>
                </c:pt>
                <c:pt idx="4">
                  <c:v>1012</c:v>
                </c:pt>
                <c:pt idx="5">
                  <c:v>974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'[1]Dane do wykresu'!$D$9</c:f>
              <c:strCache>
                <c:ptCount val="1"/>
                <c:pt idx="0">
                  <c:v>G. Czernikowo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wykresu'!$D$10:$D$15</c:f>
              <c:numCache>
                <c:ptCount val="6"/>
                <c:pt idx="0">
                  <c:v>962</c:v>
                </c:pt>
                <c:pt idx="1">
                  <c:v>994</c:v>
                </c:pt>
                <c:pt idx="2">
                  <c:v>980</c:v>
                </c:pt>
                <c:pt idx="3">
                  <c:v>978</c:v>
                </c:pt>
                <c:pt idx="4">
                  <c:v>973</c:v>
                </c:pt>
                <c:pt idx="5">
                  <c:v>958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'[1]Dane do wykresu'!$E$9</c:f>
              <c:strCache>
                <c:ptCount val="1"/>
                <c:pt idx="0">
                  <c:v>G. Lubicz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wykresu'!$E$10:$E$15</c:f>
              <c:numCache>
                <c:ptCount val="6"/>
                <c:pt idx="0">
                  <c:v>1371</c:v>
                </c:pt>
                <c:pt idx="1">
                  <c:v>1357</c:v>
                </c:pt>
                <c:pt idx="2">
                  <c:v>1299</c:v>
                </c:pt>
                <c:pt idx="3">
                  <c:v>1263</c:v>
                </c:pt>
                <c:pt idx="4">
                  <c:v>1223</c:v>
                </c:pt>
                <c:pt idx="5">
                  <c:v>1203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'[1]Dane do wykresu'!$F$9</c:f>
              <c:strCache>
                <c:ptCount val="1"/>
                <c:pt idx="0">
                  <c:v>G. Łubianka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wykresu'!$F$10:$F$15</c:f>
              <c:numCache>
                <c:ptCount val="6"/>
                <c:pt idx="0">
                  <c:v>444</c:v>
                </c:pt>
                <c:pt idx="1">
                  <c:v>455</c:v>
                </c:pt>
                <c:pt idx="2">
                  <c:v>448</c:v>
                </c:pt>
                <c:pt idx="3">
                  <c:v>438</c:v>
                </c:pt>
                <c:pt idx="4">
                  <c:v>411</c:v>
                </c:pt>
                <c:pt idx="5">
                  <c:v>410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'[1]Dane do wykresu'!$G$9</c:f>
              <c:strCache>
                <c:ptCount val="1"/>
                <c:pt idx="0">
                  <c:v>G. Łysomice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wykresu'!$G$10:$G$15</c:f>
              <c:numCache>
                <c:ptCount val="6"/>
                <c:pt idx="0">
                  <c:v>762</c:v>
                </c:pt>
                <c:pt idx="1">
                  <c:v>778</c:v>
                </c:pt>
                <c:pt idx="2">
                  <c:v>765</c:v>
                </c:pt>
                <c:pt idx="3">
                  <c:v>757</c:v>
                </c:pt>
                <c:pt idx="4">
                  <c:v>718</c:v>
                </c:pt>
                <c:pt idx="5">
                  <c:v>717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'[1]Dane do wykresu'!$H$9</c:f>
              <c:strCache>
                <c:ptCount val="1"/>
                <c:pt idx="0">
                  <c:v>G. Obrowo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wykresu'!$H$10:$H$15</c:f>
              <c:numCache>
                <c:ptCount val="6"/>
                <c:pt idx="0">
                  <c:v>872</c:v>
                </c:pt>
                <c:pt idx="1">
                  <c:v>888</c:v>
                </c:pt>
                <c:pt idx="2">
                  <c:v>846</c:v>
                </c:pt>
                <c:pt idx="3">
                  <c:v>831</c:v>
                </c:pt>
                <c:pt idx="4">
                  <c:v>820</c:v>
                </c:pt>
                <c:pt idx="5">
                  <c:v>788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'[1]Dane do wykresu'!$I$9</c:f>
              <c:strCache>
                <c:ptCount val="1"/>
                <c:pt idx="0">
                  <c:v>G. Wielka Nieszawka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wykresu'!$I$10:$I$15</c:f>
              <c:numCache>
                <c:ptCount val="6"/>
                <c:pt idx="0">
                  <c:v>336</c:v>
                </c:pt>
                <c:pt idx="1">
                  <c:v>338</c:v>
                </c:pt>
                <c:pt idx="2">
                  <c:v>326</c:v>
                </c:pt>
                <c:pt idx="3">
                  <c:v>312</c:v>
                </c:pt>
                <c:pt idx="4">
                  <c:v>308</c:v>
                </c:pt>
                <c:pt idx="5">
                  <c:v>285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'[1]Dane do wykresu'!$J$9</c:f>
              <c:strCache>
                <c:ptCount val="1"/>
                <c:pt idx="0">
                  <c:v>G. Zławieś Wielka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wykresu'!$J$10:$J$15</c:f>
              <c:numCache>
                <c:ptCount val="6"/>
                <c:pt idx="0">
                  <c:v>1076</c:v>
                </c:pt>
                <c:pt idx="1">
                  <c:v>1078</c:v>
                </c:pt>
                <c:pt idx="2">
                  <c:v>1031</c:v>
                </c:pt>
                <c:pt idx="3">
                  <c:v>993</c:v>
                </c:pt>
                <c:pt idx="4">
                  <c:v>918</c:v>
                </c:pt>
                <c:pt idx="5">
                  <c:v>903</c:v>
                </c:pt>
              </c:numCache>
            </c:numRef>
          </c:val>
          <c:smooth val="0"/>
        </c:ser>
        <c:marker val="1"/>
        <c:axId val="45607874"/>
        <c:axId val="7817683"/>
      </c:lineChart>
      <c:catAx>
        <c:axId val="71910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719865"/>
        <c:crosses val="autoZero"/>
        <c:auto val="1"/>
        <c:lblOffset val="100"/>
        <c:noMultiLvlLbl val="0"/>
      </c:catAx>
      <c:valAx>
        <c:axId val="64719865"/>
        <c:scaling>
          <c:orientation val="minMax"/>
          <c:max val="2400"/>
          <c:min val="1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91096"/>
        <c:crossesAt val="1"/>
        <c:crossBetween val="between"/>
        <c:dispUnits/>
      </c:valAx>
      <c:catAx>
        <c:axId val="45607874"/>
        <c:scaling>
          <c:orientation val="minMax"/>
        </c:scaling>
        <c:axPos val="b"/>
        <c:delete val="1"/>
        <c:majorTickMark val="in"/>
        <c:minorTickMark val="none"/>
        <c:tickLblPos val="nextTo"/>
        <c:crossAx val="7817683"/>
        <c:crosses val="autoZero"/>
        <c:auto val="1"/>
        <c:lblOffset val="100"/>
        <c:noMultiLvlLbl val="0"/>
      </c:catAx>
      <c:valAx>
        <c:axId val="7817683"/>
        <c:scaling>
          <c:orientation val="minMax"/>
          <c:max val="1700"/>
          <c:min val="200"/>
        </c:scaling>
        <c:axPos val="l"/>
        <c:delete val="0"/>
        <c:numFmt formatCode="General" sourceLinked="1"/>
        <c:majorTickMark val="in"/>
        <c:minorTickMark val="none"/>
        <c:tickLblPos val="nextTo"/>
        <c:crossAx val="4560787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i stopa bezrobocia w rejonie działania Powiatowego Urzędu Pracy dla Powiatu Toruńskiego w Toruniu w okresie od I - VI 2005 roku.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wykresu'!$H$1</c:f>
              <c:strCache>
                <c:ptCount val="1"/>
                <c:pt idx="0">
                  <c:v>Ilość osób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wykresu'!$H$2:$H$7</c:f>
              <c:numCache>
                <c:ptCount val="6"/>
                <c:pt idx="0">
                  <c:v>8874</c:v>
                </c:pt>
                <c:pt idx="1">
                  <c:v>9055</c:v>
                </c:pt>
                <c:pt idx="2">
                  <c:v>8842</c:v>
                </c:pt>
                <c:pt idx="3">
                  <c:v>8660</c:v>
                </c:pt>
                <c:pt idx="4">
                  <c:v>8373</c:v>
                </c:pt>
                <c:pt idx="5">
                  <c:v>8205</c:v>
                </c:pt>
              </c:numCache>
            </c:numRef>
          </c:val>
          <c:smooth val="0"/>
        </c:ser>
        <c:marker val="1"/>
        <c:axId val="3250284"/>
        <c:axId val="29252557"/>
      </c:lineChart>
      <c:lineChart>
        <c:grouping val="standard"/>
        <c:varyColors val="0"/>
        <c:ser>
          <c:idx val="1"/>
          <c:order val="1"/>
          <c:tx>
            <c:strRef>
              <c:f>'[1]Dane do wykresu'!$I$1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wykresu'!$I$2:$I$7</c:f>
              <c:numCache>
                <c:ptCount val="6"/>
                <c:pt idx="0">
                  <c:v>30.5</c:v>
                </c:pt>
                <c:pt idx="1">
                  <c:v>30.9</c:v>
                </c:pt>
                <c:pt idx="2">
                  <c:v>30.5</c:v>
                </c:pt>
                <c:pt idx="3">
                  <c:v>29.9</c:v>
                </c:pt>
                <c:pt idx="4">
                  <c:v>29.3</c:v>
                </c:pt>
                <c:pt idx="5">
                  <c:v>28.7</c:v>
                </c:pt>
              </c:numCache>
            </c:numRef>
          </c:val>
          <c:smooth val="0"/>
        </c:ser>
        <c:marker val="1"/>
        <c:axId val="61946422"/>
        <c:axId val="20646887"/>
      </c:lineChart>
      <c:catAx>
        <c:axId val="3250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52557"/>
        <c:crosses val="autoZero"/>
        <c:auto val="1"/>
        <c:lblOffset val="100"/>
        <c:noMultiLvlLbl val="0"/>
      </c:catAx>
      <c:valAx>
        <c:axId val="29252557"/>
        <c:scaling>
          <c:orientation val="minMax"/>
          <c:min val="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0284"/>
        <c:crossesAt val="1"/>
        <c:crossBetween val="between"/>
        <c:dispUnits/>
      </c:valAx>
      <c:catAx>
        <c:axId val="61946422"/>
        <c:scaling>
          <c:orientation val="minMax"/>
        </c:scaling>
        <c:axPos val="b"/>
        <c:delete val="1"/>
        <c:majorTickMark val="in"/>
        <c:minorTickMark val="none"/>
        <c:tickLblPos val="nextTo"/>
        <c:crossAx val="20646887"/>
        <c:crosses val="autoZero"/>
        <c:auto val="1"/>
        <c:lblOffset val="100"/>
        <c:noMultiLvlLbl val="0"/>
      </c:catAx>
      <c:valAx>
        <c:axId val="20646887"/>
        <c:scaling>
          <c:orientation val="minMax"/>
          <c:max val="35"/>
          <c:min val="28"/>
        </c:scaling>
        <c:axPos val="l"/>
        <c:delete val="0"/>
        <c:numFmt formatCode="General" sourceLinked="1"/>
        <c:majorTickMark val="in"/>
        <c:minorTickMark val="none"/>
        <c:tickLblPos val="nextTo"/>
        <c:crossAx val="6194642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i stopa bezrobocia w rejonie działania Powiatowego Urzędu Pracy dla Powiatu Toruńskiego w Toruniu w okresie od I - VI 2005 roku.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wykresu'!$H$1</c:f>
              <c:strCache>
                <c:ptCount val="1"/>
                <c:pt idx="0">
                  <c:v>Ilość osób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wykresu'!$H$2:$H$7</c:f>
              <c:numCache>
                <c:ptCount val="6"/>
                <c:pt idx="0">
                  <c:v>8874</c:v>
                </c:pt>
                <c:pt idx="1">
                  <c:v>9055</c:v>
                </c:pt>
                <c:pt idx="2">
                  <c:v>8842</c:v>
                </c:pt>
                <c:pt idx="3">
                  <c:v>8660</c:v>
                </c:pt>
                <c:pt idx="4">
                  <c:v>8373</c:v>
                </c:pt>
                <c:pt idx="5">
                  <c:v>8205</c:v>
                </c:pt>
              </c:numCache>
            </c:numRef>
          </c:val>
          <c:smooth val="0"/>
        </c:ser>
        <c:marker val="1"/>
        <c:axId val="58479844"/>
        <c:axId val="56556549"/>
      </c:lineChart>
      <c:lineChart>
        <c:grouping val="standard"/>
        <c:varyColors val="0"/>
        <c:ser>
          <c:idx val="1"/>
          <c:order val="1"/>
          <c:tx>
            <c:strRef>
              <c:f>'[1]Dane do wykresu'!$I$1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wykresu'!$I$2:$I$7</c:f>
              <c:numCache>
                <c:ptCount val="6"/>
                <c:pt idx="0">
                  <c:v>30.5</c:v>
                </c:pt>
                <c:pt idx="1">
                  <c:v>30.9</c:v>
                </c:pt>
                <c:pt idx="2">
                  <c:v>30.5</c:v>
                </c:pt>
                <c:pt idx="3">
                  <c:v>29.9</c:v>
                </c:pt>
                <c:pt idx="4">
                  <c:v>29.3</c:v>
                </c:pt>
                <c:pt idx="5">
                  <c:v>28.7</c:v>
                </c:pt>
              </c:numCache>
            </c:numRef>
          </c:val>
          <c:smooth val="0"/>
        </c:ser>
        <c:marker val="1"/>
        <c:axId val="39246894"/>
        <c:axId val="17677727"/>
      </c:lineChart>
      <c:catAx>
        <c:axId val="5847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56549"/>
        <c:crosses val="autoZero"/>
        <c:auto val="1"/>
        <c:lblOffset val="100"/>
        <c:noMultiLvlLbl val="0"/>
      </c:catAx>
      <c:valAx>
        <c:axId val="56556549"/>
        <c:scaling>
          <c:orientation val="minMax"/>
          <c:min val="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79844"/>
        <c:crossesAt val="1"/>
        <c:crossBetween val="between"/>
        <c:dispUnits/>
      </c:valAx>
      <c:catAx>
        <c:axId val="39246894"/>
        <c:scaling>
          <c:orientation val="minMax"/>
        </c:scaling>
        <c:axPos val="b"/>
        <c:delete val="1"/>
        <c:majorTickMark val="in"/>
        <c:minorTickMark val="none"/>
        <c:tickLblPos val="nextTo"/>
        <c:crossAx val="17677727"/>
        <c:crosses val="autoZero"/>
        <c:auto val="1"/>
        <c:lblOffset val="100"/>
        <c:noMultiLvlLbl val="0"/>
      </c:catAx>
      <c:valAx>
        <c:axId val="17677727"/>
        <c:scaling>
          <c:orientation val="minMax"/>
          <c:max val="35"/>
          <c:min val="28"/>
        </c:scaling>
        <c:axPos val="l"/>
        <c:delete val="0"/>
        <c:numFmt formatCode="General" sourceLinked="1"/>
        <c:majorTickMark val="in"/>
        <c:minorTickMark val="none"/>
        <c:tickLblPos val="nextTo"/>
        <c:crossAx val="3924689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bezrobocia w poszczególnych gminach Powiatu Toruńskiego
 w okresie od I - VI 2005 roku.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wykresu'!$B$9</c:f>
              <c:strCache>
                <c:ptCount val="1"/>
                <c:pt idx="0">
                  <c:v>M.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wykresu'!$B$10:$B$15</c:f>
              <c:numCache>
                <c:ptCount val="6"/>
                <c:pt idx="0">
                  <c:v>1987</c:v>
                </c:pt>
                <c:pt idx="1">
                  <c:v>2071</c:v>
                </c:pt>
                <c:pt idx="2">
                  <c:v>2059</c:v>
                </c:pt>
                <c:pt idx="3">
                  <c:v>2030</c:v>
                </c:pt>
                <c:pt idx="4">
                  <c:v>1990</c:v>
                </c:pt>
                <c:pt idx="5">
                  <c:v>1967</c:v>
                </c:pt>
              </c:numCache>
            </c:numRef>
          </c:val>
          <c:smooth val="0"/>
        </c:ser>
        <c:marker val="1"/>
        <c:axId val="24881816"/>
        <c:axId val="22609753"/>
      </c:lineChart>
      <c:lineChart>
        <c:grouping val="standard"/>
        <c:varyColors val="0"/>
        <c:ser>
          <c:idx val="1"/>
          <c:order val="1"/>
          <c:tx>
            <c:strRef>
              <c:f>'[1]Dane do wykresu'!$C$9</c:f>
              <c:strCache>
                <c:ptCount val="1"/>
                <c:pt idx="0">
                  <c:v>G.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wykresu'!$C$10:$C$15</c:f>
              <c:numCache>
                <c:ptCount val="6"/>
                <c:pt idx="0">
                  <c:v>1064</c:v>
                </c:pt>
                <c:pt idx="1">
                  <c:v>1096</c:v>
                </c:pt>
                <c:pt idx="2">
                  <c:v>1088</c:v>
                </c:pt>
                <c:pt idx="3">
                  <c:v>1058</c:v>
                </c:pt>
                <c:pt idx="4">
                  <c:v>1012</c:v>
                </c:pt>
                <c:pt idx="5">
                  <c:v>974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'[1]Dane do wykresu'!$D$9</c:f>
              <c:strCache>
                <c:ptCount val="1"/>
                <c:pt idx="0">
                  <c:v>G. Czernikowo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wykresu'!$D$10:$D$15</c:f>
              <c:numCache>
                <c:ptCount val="6"/>
                <c:pt idx="0">
                  <c:v>962</c:v>
                </c:pt>
                <c:pt idx="1">
                  <c:v>994</c:v>
                </c:pt>
                <c:pt idx="2">
                  <c:v>980</c:v>
                </c:pt>
                <c:pt idx="3">
                  <c:v>978</c:v>
                </c:pt>
                <c:pt idx="4">
                  <c:v>973</c:v>
                </c:pt>
                <c:pt idx="5">
                  <c:v>958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'[1]Dane do wykresu'!$E$9</c:f>
              <c:strCache>
                <c:ptCount val="1"/>
                <c:pt idx="0">
                  <c:v>G. Lubicz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wykresu'!$E$10:$E$15</c:f>
              <c:numCache>
                <c:ptCount val="6"/>
                <c:pt idx="0">
                  <c:v>1371</c:v>
                </c:pt>
                <c:pt idx="1">
                  <c:v>1357</c:v>
                </c:pt>
                <c:pt idx="2">
                  <c:v>1299</c:v>
                </c:pt>
                <c:pt idx="3">
                  <c:v>1263</c:v>
                </c:pt>
                <c:pt idx="4">
                  <c:v>1223</c:v>
                </c:pt>
                <c:pt idx="5">
                  <c:v>1203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'[1]Dane do wykresu'!$F$9</c:f>
              <c:strCache>
                <c:ptCount val="1"/>
                <c:pt idx="0">
                  <c:v>G. Łubianka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wykresu'!$F$10:$F$15</c:f>
              <c:numCache>
                <c:ptCount val="6"/>
                <c:pt idx="0">
                  <c:v>444</c:v>
                </c:pt>
                <c:pt idx="1">
                  <c:v>455</c:v>
                </c:pt>
                <c:pt idx="2">
                  <c:v>448</c:v>
                </c:pt>
                <c:pt idx="3">
                  <c:v>438</c:v>
                </c:pt>
                <c:pt idx="4">
                  <c:v>411</c:v>
                </c:pt>
                <c:pt idx="5">
                  <c:v>410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'[1]Dane do wykresu'!$G$9</c:f>
              <c:strCache>
                <c:ptCount val="1"/>
                <c:pt idx="0">
                  <c:v>G. Łysomice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wykresu'!$G$10:$G$15</c:f>
              <c:numCache>
                <c:ptCount val="6"/>
                <c:pt idx="0">
                  <c:v>762</c:v>
                </c:pt>
                <c:pt idx="1">
                  <c:v>778</c:v>
                </c:pt>
                <c:pt idx="2">
                  <c:v>765</c:v>
                </c:pt>
                <c:pt idx="3">
                  <c:v>757</c:v>
                </c:pt>
                <c:pt idx="4">
                  <c:v>718</c:v>
                </c:pt>
                <c:pt idx="5">
                  <c:v>717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'[1]Dane do wykresu'!$H$9</c:f>
              <c:strCache>
                <c:ptCount val="1"/>
                <c:pt idx="0">
                  <c:v>G. Obrowo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wykresu'!$H$10:$H$15</c:f>
              <c:numCache>
                <c:ptCount val="6"/>
                <c:pt idx="0">
                  <c:v>872</c:v>
                </c:pt>
                <c:pt idx="1">
                  <c:v>888</c:v>
                </c:pt>
                <c:pt idx="2">
                  <c:v>846</c:v>
                </c:pt>
                <c:pt idx="3">
                  <c:v>831</c:v>
                </c:pt>
                <c:pt idx="4">
                  <c:v>820</c:v>
                </c:pt>
                <c:pt idx="5">
                  <c:v>788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'[1]Dane do wykresu'!$I$9</c:f>
              <c:strCache>
                <c:ptCount val="1"/>
                <c:pt idx="0">
                  <c:v>G. Wielka Nieszawka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wykresu'!$I$10:$I$15</c:f>
              <c:numCache>
                <c:ptCount val="6"/>
                <c:pt idx="0">
                  <c:v>336</c:v>
                </c:pt>
                <c:pt idx="1">
                  <c:v>338</c:v>
                </c:pt>
                <c:pt idx="2">
                  <c:v>326</c:v>
                </c:pt>
                <c:pt idx="3">
                  <c:v>312</c:v>
                </c:pt>
                <c:pt idx="4">
                  <c:v>308</c:v>
                </c:pt>
                <c:pt idx="5">
                  <c:v>285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'[1]Dane do wykresu'!$J$9</c:f>
              <c:strCache>
                <c:ptCount val="1"/>
                <c:pt idx="0">
                  <c:v>G. Zławieś Wielka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wykresu'!$J$10:$J$15</c:f>
              <c:numCache>
                <c:ptCount val="6"/>
                <c:pt idx="0">
                  <c:v>1076</c:v>
                </c:pt>
                <c:pt idx="1">
                  <c:v>1078</c:v>
                </c:pt>
                <c:pt idx="2">
                  <c:v>1031</c:v>
                </c:pt>
                <c:pt idx="3">
                  <c:v>993</c:v>
                </c:pt>
                <c:pt idx="4">
                  <c:v>918</c:v>
                </c:pt>
                <c:pt idx="5">
                  <c:v>903</c:v>
                </c:pt>
              </c:numCache>
            </c:numRef>
          </c:val>
          <c:smooth val="0"/>
        </c:ser>
        <c:marker val="1"/>
        <c:axId val="2161186"/>
        <c:axId val="19450675"/>
      </c:lineChart>
      <c:catAx>
        <c:axId val="248818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609753"/>
        <c:crosses val="autoZero"/>
        <c:auto val="1"/>
        <c:lblOffset val="100"/>
        <c:noMultiLvlLbl val="0"/>
      </c:catAx>
      <c:valAx>
        <c:axId val="22609753"/>
        <c:scaling>
          <c:orientation val="minMax"/>
          <c:max val="2400"/>
          <c:min val="1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81816"/>
        <c:crossesAt val="1"/>
        <c:crossBetween val="between"/>
        <c:dispUnits/>
      </c:valAx>
      <c:catAx>
        <c:axId val="2161186"/>
        <c:scaling>
          <c:orientation val="minMax"/>
        </c:scaling>
        <c:axPos val="b"/>
        <c:delete val="1"/>
        <c:majorTickMark val="in"/>
        <c:minorTickMark val="none"/>
        <c:tickLblPos val="nextTo"/>
        <c:crossAx val="19450675"/>
        <c:crosses val="autoZero"/>
        <c:auto val="1"/>
        <c:lblOffset val="100"/>
        <c:noMultiLvlLbl val="0"/>
      </c:catAx>
      <c:valAx>
        <c:axId val="19450675"/>
        <c:scaling>
          <c:orientation val="minMax"/>
          <c:max val="1700"/>
          <c:min val="200"/>
        </c:scaling>
        <c:axPos val="l"/>
        <c:delete val="0"/>
        <c:numFmt formatCode="General" sourceLinked="1"/>
        <c:majorTickMark val="in"/>
        <c:minorTickMark val="none"/>
        <c:tickLblPos val="nextTo"/>
        <c:crossAx val="21611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i stopa bezrobocia w rejonie działania Powiatowego Urzędu Pracy dla Powiatu Toruńskiego w Toruniu w okresie od I - VI 2005 roku.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wykresu'!$H$1</c:f>
              <c:strCache>
                <c:ptCount val="1"/>
                <c:pt idx="0">
                  <c:v>Ilość osób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wykresu'!$H$2:$H$7</c:f>
              <c:numCache>
                <c:ptCount val="6"/>
                <c:pt idx="0">
                  <c:v>8874</c:v>
                </c:pt>
                <c:pt idx="1">
                  <c:v>9055</c:v>
                </c:pt>
                <c:pt idx="2">
                  <c:v>8842</c:v>
                </c:pt>
                <c:pt idx="3">
                  <c:v>8660</c:v>
                </c:pt>
                <c:pt idx="4">
                  <c:v>8373</c:v>
                </c:pt>
                <c:pt idx="5">
                  <c:v>8205</c:v>
                </c:pt>
              </c:numCache>
            </c:numRef>
          </c:val>
          <c:smooth val="0"/>
        </c:ser>
        <c:marker val="1"/>
        <c:axId val="40838348"/>
        <c:axId val="32000813"/>
      </c:lineChart>
      <c:lineChart>
        <c:grouping val="standard"/>
        <c:varyColors val="0"/>
        <c:ser>
          <c:idx val="1"/>
          <c:order val="1"/>
          <c:tx>
            <c:strRef>
              <c:f>'[1]Dane do wykresu'!$I$1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wykresu'!$I$2:$I$7</c:f>
              <c:numCache>
                <c:ptCount val="6"/>
                <c:pt idx="0">
                  <c:v>30.5</c:v>
                </c:pt>
                <c:pt idx="1">
                  <c:v>30.9</c:v>
                </c:pt>
                <c:pt idx="2">
                  <c:v>30.5</c:v>
                </c:pt>
                <c:pt idx="3">
                  <c:v>29.9</c:v>
                </c:pt>
                <c:pt idx="4">
                  <c:v>29.3</c:v>
                </c:pt>
                <c:pt idx="5">
                  <c:v>28.7</c:v>
                </c:pt>
              </c:numCache>
            </c:numRef>
          </c:val>
          <c:smooth val="0"/>
        </c:ser>
        <c:marker val="1"/>
        <c:axId val="19571862"/>
        <c:axId val="41929031"/>
      </c:lineChart>
      <c:catAx>
        <c:axId val="40838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00813"/>
        <c:crosses val="autoZero"/>
        <c:auto val="1"/>
        <c:lblOffset val="100"/>
        <c:noMultiLvlLbl val="0"/>
      </c:catAx>
      <c:valAx>
        <c:axId val="32000813"/>
        <c:scaling>
          <c:orientation val="minMax"/>
          <c:min val="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38348"/>
        <c:crossesAt val="1"/>
        <c:crossBetween val="between"/>
        <c:dispUnits/>
      </c:valAx>
      <c:catAx>
        <c:axId val="19571862"/>
        <c:scaling>
          <c:orientation val="minMax"/>
        </c:scaling>
        <c:axPos val="b"/>
        <c:delete val="1"/>
        <c:majorTickMark val="in"/>
        <c:minorTickMark val="none"/>
        <c:tickLblPos val="nextTo"/>
        <c:crossAx val="41929031"/>
        <c:crosses val="autoZero"/>
        <c:auto val="1"/>
        <c:lblOffset val="100"/>
        <c:noMultiLvlLbl val="0"/>
      </c:catAx>
      <c:valAx>
        <c:axId val="41929031"/>
        <c:scaling>
          <c:orientation val="minMax"/>
          <c:max val="35"/>
          <c:min val="28"/>
        </c:scaling>
        <c:axPos val="l"/>
        <c:delete val="0"/>
        <c:numFmt formatCode="General" sourceLinked="1"/>
        <c:majorTickMark val="in"/>
        <c:minorTickMark val="none"/>
        <c:tickLblPos val="nextTo"/>
        <c:crossAx val="1957186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bezrobocia w poszczególnych gminach Powiatu Toruńskiego
 w okresie od I - VI 2005 roku.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wykresu'!$B$9</c:f>
              <c:strCache>
                <c:ptCount val="1"/>
                <c:pt idx="0">
                  <c:v>M.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wykresu'!$B$10:$B$15</c:f>
              <c:numCache>
                <c:ptCount val="6"/>
                <c:pt idx="0">
                  <c:v>1987</c:v>
                </c:pt>
                <c:pt idx="1">
                  <c:v>2071</c:v>
                </c:pt>
                <c:pt idx="2">
                  <c:v>2059</c:v>
                </c:pt>
                <c:pt idx="3">
                  <c:v>2030</c:v>
                </c:pt>
                <c:pt idx="4">
                  <c:v>1990</c:v>
                </c:pt>
                <c:pt idx="5">
                  <c:v>1967</c:v>
                </c:pt>
              </c:numCache>
            </c:numRef>
          </c:val>
          <c:smooth val="0"/>
        </c:ser>
        <c:marker val="1"/>
        <c:axId val="41816960"/>
        <c:axId val="40808321"/>
      </c:lineChart>
      <c:lineChart>
        <c:grouping val="standard"/>
        <c:varyColors val="0"/>
        <c:ser>
          <c:idx val="1"/>
          <c:order val="1"/>
          <c:tx>
            <c:strRef>
              <c:f>'[1]Dane do wykresu'!$C$9</c:f>
              <c:strCache>
                <c:ptCount val="1"/>
                <c:pt idx="0">
                  <c:v>G.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wykresu'!$C$10:$C$15</c:f>
              <c:numCache>
                <c:ptCount val="6"/>
                <c:pt idx="0">
                  <c:v>1064</c:v>
                </c:pt>
                <c:pt idx="1">
                  <c:v>1096</c:v>
                </c:pt>
                <c:pt idx="2">
                  <c:v>1088</c:v>
                </c:pt>
                <c:pt idx="3">
                  <c:v>1058</c:v>
                </c:pt>
                <c:pt idx="4">
                  <c:v>1012</c:v>
                </c:pt>
                <c:pt idx="5">
                  <c:v>974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'[1]Dane do wykresu'!$D$9</c:f>
              <c:strCache>
                <c:ptCount val="1"/>
                <c:pt idx="0">
                  <c:v>G. Czernikowo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wykresu'!$D$10:$D$15</c:f>
              <c:numCache>
                <c:ptCount val="6"/>
                <c:pt idx="0">
                  <c:v>962</c:v>
                </c:pt>
                <c:pt idx="1">
                  <c:v>994</c:v>
                </c:pt>
                <c:pt idx="2">
                  <c:v>980</c:v>
                </c:pt>
                <c:pt idx="3">
                  <c:v>978</c:v>
                </c:pt>
                <c:pt idx="4">
                  <c:v>973</c:v>
                </c:pt>
                <c:pt idx="5">
                  <c:v>958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'[1]Dane do wykresu'!$E$9</c:f>
              <c:strCache>
                <c:ptCount val="1"/>
                <c:pt idx="0">
                  <c:v>G. Lubicz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wykresu'!$E$10:$E$15</c:f>
              <c:numCache>
                <c:ptCount val="6"/>
                <c:pt idx="0">
                  <c:v>1371</c:v>
                </c:pt>
                <c:pt idx="1">
                  <c:v>1357</c:v>
                </c:pt>
                <c:pt idx="2">
                  <c:v>1299</c:v>
                </c:pt>
                <c:pt idx="3">
                  <c:v>1263</c:v>
                </c:pt>
                <c:pt idx="4">
                  <c:v>1223</c:v>
                </c:pt>
                <c:pt idx="5">
                  <c:v>1203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'[1]Dane do wykresu'!$F$9</c:f>
              <c:strCache>
                <c:ptCount val="1"/>
                <c:pt idx="0">
                  <c:v>G. Łubianka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wykresu'!$F$10:$F$15</c:f>
              <c:numCache>
                <c:ptCount val="6"/>
                <c:pt idx="0">
                  <c:v>444</c:v>
                </c:pt>
                <c:pt idx="1">
                  <c:v>455</c:v>
                </c:pt>
                <c:pt idx="2">
                  <c:v>448</c:v>
                </c:pt>
                <c:pt idx="3">
                  <c:v>438</c:v>
                </c:pt>
                <c:pt idx="4">
                  <c:v>411</c:v>
                </c:pt>
                <c:pt idx="5">
                  <c:v>410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'[1]Dane do wykresu'!$G$9</c:f>
              <c:strCache>
                <c:ptCount val="1"/>
                <c:pt idx="0">
                  <c:v>G. Łysomice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wykresu'!$G$10:$G$15</c:f>
              <c:numCache>
                <c:ptCount val="6"/>
                <c:pt idx="0">
                  <c:v>762</c:v>
                </c:pt>
                <c:pt idx="1">
                  <c:v>778</c:v>
                </c:pt>
                <c:pt idx="2">
                  <c:v>765</c:v>
                </c:pt>
                <c:pt idx="3">
                  <c:v>757</c:v>
                </c:pt>
                <c:pt idx="4">
                  <c:v>718</c:v>
                </c:pt>
                <c:pt idx="5">
                  <c:v>717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'[1]Dane do wykresu'!$H$9</c:f>
              <c:strCache>
                <c:ptCount val="1"/>
                <c:pt idx="0">
                  <c:v>G. Obrowo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wykresu'!$H$10:$H$15</c:f>
              <c:numCache>
                <c:ptCount val="6"/>
                <c:pt idx="0">
                  <c:v>872</c:v>
                </c:pt>
                <c:pt idx="1">
                  <c:v>888</c:v>
                </c:pt>
                <c:pt idx="2">
                  <c:v>846</c:v>
                </c:pt>
                <c:pt idx="3">
                  <c:v>831</c:v>
                </c:pt>
                <c:pt idx="4">
                  <c:v>820</c:v>
                </c:pt>
                <c:pt idx="5">
                  <c:v>788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'[1]Dane do wykresu'!$I$9</c:f>
              <c:strCache>
                <c:ptCount val="1"/>
                <c:pt idx="0">
                  <c:v>G. Wielka Nieszawka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wykresu'!$I$10:$I$15</c:f>
              <c:numCache>
                <c:ptCount val="6"/>
                <c:pt idx="0">
                  <c:v>336</c:v>
                </c:pt>
                <c:pt idx="1">
                  <c:v>338</c:v>
                </c:pt>
                <c:pt idx="2">
                  <c:v>326</c:v>
                </c:pt>
                <c:pt idx="3">
                  <c:v>312</c:v>
                </c:pt>
                <c:pt idx="4">
                  <c:v>308</c:v>
                </c:pt>
                <c:pt idx="5">
                  <c:v>285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'[1]Dane do wykresu'!$J$9</c:f>
              <c:strCache>
                <c:ptCount val="1"/>
                <c:pt idx="0">
                  <c:v>G. Zławieś Wielka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wykresu'!$J$10:$J$15</c:f>
              <c:numCache>
                <c:ptCount val="6"/>
                <c:pt idx="0">
                  <c:v>1076</c:v>
                </c:pt>
                <c:pt idx="1">
                  <c:v>1078</c:v>
                </c:pt>
                <c:pt idx="2">
                  <c:v>1031</c:v>
                </c:pt>
                <c:pt idx="3">
                  <c:v>993</c:v>
                </c:pt>
                <c:pt idx="4">
                  <c:v>918</c:v>
                </c:pt>
                <c:pt idx="5">
                  <c:v>903</c:v>
                </c:pt>
              </c:numCache>
            </c:numRef>
          </c:val>
          <c:smooth val="0"/>
        </c:ser>
        <c:marker val="1"/>
        <c:axId val="31730570"/>
        <c:axId val="17139675"/>
      </c:lineChart>
      <c:catAx>
        <c:axId val="418169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808321"/>
        <c:crosses val="autoZero"/>
        <c:auto val="1"/>
        <c:lblOffset val="100"/>
        <c:noMultiLvlLbl val="0"/>
      </c:catAx>
      <c:valAx>
        <c:axId val="40808321"/>
        <c:scaling>
          <c:orientation val="minMax"/>
          <c:max val="2400"/>
          <c:min val="1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16960"/>
        <c:crossesAt val="1"/>
        <c:crossBetween val="between"/>
        <c:dispUnits/>
      </c:valAx>
      <c:catAx>
        <c:axId val="31730570"/>
        <c:scaling>
          <c:orientation val="minMax"/>
        </c:scaling>
        <c:axPos val="b"/>
        <c:delete val="1"/>
        <c:majorTickMark val="in"/>
        <c:minorTickMark val="none"/>
        <c:tickLblPos val="nextTo"/>
        <c:crossAx val="17139675"/>
        <c:crosses val="autoZero"/>
        <c:auto val="1"/>
        <c:lblOffset val="100"/>
        <c:noMultiLvlLbl val="0"/>
      </c:catAx>
      <c:valAx>
        <c:axId val="17139675"/>
        <c:scaling>
          <c:orientation val="minMax"/>
          <c:max val="1700"/>
          <c:min val="200"/>
        </c:scaling>
        <c:axPos val="l"/>
        <c:delete val="0"/>
        <c:numFmt formatCode="General" sourceLinked="1"/>
        <c:majorTickMark val="in"/>
        <c:minorTickMark val="none"/>
        <c:tickLblPos val="nextTo"/>
        <c:crossAx val="3173057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i stopa bezrobocia w rejonie działania Powiatowego Urzędu Pracy dla Powiatu Toruńskiego w Toruniu w okresie od I - VI 2005 roku.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wykresu'!$H$1</c:f>
              <c:strCache>
                <c:ptCount val="1"/>
                <c:pt idx="0">
                  <c:v>Ilość osób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wykresu'!$H$2:$H$7</c:f>
              <c:numCache>
                <c:ptCount val="6"/>
                <c:pt idx="0">
                  <c:v>8874</c:v>
                </c:pt>
                <c:pt idx="1">
                  <c:v>9055</c:v>
                </c:pt>
                <c:pt idx="2">
                  <c:v>8842</c:v>
                </c:pt>
                <c:pt idx="3">
                  <c:v>8660</c:v>
                </c:pt>
                <c:pt idx="4">
                  <c:v>8373</c:v>
                </c:pt>
                <c:pt idx="5">
                  <c:v>8205</c:v>
                </c:pt>
              </c:numCache>
            </c:numRef>
          </c:val>
          <c:smooth val="0"/>
        </c:ser>
        <c:marker val="1"/>
        <c:axId val="20039348"/>
        <c:axId val="46136405"/>
      </c:lineChart>
      <c:lineChart>
        <c:grouping val="standard"/>
        <c:varyColors val="0"/>
        <c:ser>
          <c:idx val="1"/>
          <c:order val="1"/>
          <c:tx>
            <c:strRef>
              <c:f>'[1]Dane do wykresu'!$I$1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wykresu'!$I$2:$I$7</c:f>
              <c:numCache>
                <c:ptCount val="6"/>
                <c:pt idx="0">
                  <c:v>30.5</c:v>
                </c:pt>
                <c:pt idx="1">
                  <c:v>30.9</c:v>
                </c:pt>
                <c:pt idx="2">
                  <c:v>30.5</c:v>
                </c:pt>
                <c:pt idx="3">
                  <c:v>29.9</c:v>
                </c:pt>
                <c:pt idx="4">
                  <c:v>29.3</c:v>
                </c:pt>
                <c:pt idx="5">
                  <c:v>28.7</c:v>
                </c:pt>
              </c:numCache>
            </c:numRef>
          </c:val>
          <c:smooth val="0"/>
        </c:ser>
        <c:marker val="1"/>
        <c:axId val="12574462"/>
        <c:axId val="46061295"/>
      </c:lineChart>
      <c:catAx>
        <c:axId val="20039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36405"/>
        <c:crosses val="autoZero"/>
        <c:auto val="1"/>
        <c:lblOffset val="100"/>
        <c:noMultiLvlLbl val="0"/>
      </c:catAx>
      <c:valAx>
        <c:axId val="46136405"/>
        <c:scaling>
          <c:orientation val="minMax"/>
          <c:min val="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39348"/>
        <c:crossesAt val="1"/>
        <c:crossBetween val="between"/>
        <c:dispUnits/>
      </c:valAx>
      <c:catAx>
        <c:axId val="12574462"/>
        <c:scaling>
          <c:orientation val="minMax"/>
        </c:scaling>
        <c:axPos val="b"/>
        <c:delete val="1"/>
        <c:majorTickMark val="in"/>
        <c:minorTickMark val="none"/>
        <c:tickLblPos val="nextTo"/>
        <c:crossAx val="46061295"/>
        <c:crosses val="autoZero"/>
        <c:auto val="1"/>
        <c:lblOffset val="100"/>
        <c:noMultiLvlLbl val="0"/>
      </c:catAx>
      <c:valAx>
        <c:axId val="46061295"/>
        <c:scaling>
          <c:orientation val="minMax"/>
          <c:max val="35"/>
          <c:min val="28"/>
        </c:scaling>
        <c:axPos val="l"/>
        <c:delete val="0"/>
        <c:numFmt formatCode="General" sourceLinked="1"/>
        <c:majorTickMark val="in"/>
        <c:minorTickMark val="none"/>
        <c:tickLblPos val="nextTo"/>
        <c:crossAx val="1257446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bezrobocia w poszczególnych gminach Powiatu Toruńskiego
 w okresie od I - VI 2005 roku.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wykresu'!$B$9</c:f>
              <c:strCache>
                <c:ptCount val="1"/>
                <c:pt idx="0">
                  <c:v>M.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wykresu'!$B$10:$B$15</c:f>
              <c:numCache>
                <c:ptCount val="6"/>
                <c:pt idx="0">
                  <c:v>1987</c:v>
                </c:pt>
                <c:pt idx="1">
                  <c:v>2071</c:v>
                </c:pt>
                <c:pt idx="2">
                  <c:v>2059</c:v>
                </c:pt>
                <c:pt idx="3">
                  <c:v>2030</c:v>
                </c:pt>
                <c:pt idx="4">
                  <c:v>1990</c:v>
                </c:pt>
                <c:pt idx="5">
                  <c:v>1967</c:v>
                </c:pt>
              </c:numCache>
            </c:numRef>
          </c:val>
          <c:smooth val="0"/>
        </c:ser>
        <c:marker val="1"/>
        <c:axId val="11898472"/>
        <c:axId val="39977385"/>
      </c:lineChart>
      <c:lineChart>
        <c:grouping val="standard"/>
        <c:varyColors val="0"/>
        <c:ser>
          <c:idx val="1"/>
          <c:order val="1"/>
          <c:tx>
            <c:strRef>
              <c:f>'[1]Dane do wykresu'!$C$9</c:f>
              <c:strCache>
                <c:ptCount val="1"/>
                <c:pt idx="0">
                  <c:v>G.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wykresu'!$C$10:$C$15</c:f>
              <c:numCache>
                <c:ptCount val="6"/>
                <c:pt idx="0">
                  <c:v>1064</c:v>
                </c:pt>
                <c:pt idx="1">
                  <c:v>1096</c:v>
                </c:pt>
                <c:pt idx="2">
                  <c:v>1088</c:v>
                </c:pt>
                <c:pt idx="3">
                  <c:v>1058</c:v>
                </c:pt>
                <c:pt idx="4">
                  <c:v>1012</c:v>
                </c:pt>
                <c:pt idx="5">
                  <c:v>974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'[1]Dane do wykresu'!$D$9</c:f>
              <c:strCache>
                <c:ptCount val="1"/>
                <c:pt idx="0">
                  <c:v>G. Czernikowo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wykresu'!$D$10:$D$15</c:f>
              <c:numCache>
                <c:ptCount val="6"/>
                <c:pt idx="0">
                  <c:v>962</c:v>
                </c:pt>
                <c:pt idx="1">
                  <c:v>994</c:v>
                </c:pt>
                <c:pt idx="2">
                  <c:v>980</c:v>
                </c:pt>
                <c:pt idx="3">
                  <c:v>978</c:v>
                </c:pt>
                <c:pt idx="4">
                  <c:v>973</c:v>
                </c:pt>
                <c:pt idx="5">
                  <c:v>958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'[1]Dane do wykresu'!$E$9</c:f>
              <c:strCache>
                <c:ptCount val="1"/>
                <c:pt idx="0">
                  <c:v>G. Lubicz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wykresu'!$E$10:$E$15</c:f>
              <c:numCache>
                <c:ptCount val="6"/>
                <c:pt idx="0">
                  <c:v>1371</c:v>
                </c:pt>
                <c:pt idx="1">
                  <c:v>1357</c:v>
                </c:pt>
                <c:pt idx="2">
                  <c:v>1299</c:v>
                </c:pt>
                <c:pt idx="3">
                  <c:v>1263</c:v>
                </c:pt>
                <c:pt idx="4">
                  <c:v>1223</c:v>
                </c:pt>
                <c:pt idx="5">
                  <c:v>1203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'[1]Dane do wykresu'!$F$9</c:f>
              <c:strCache>
                <c:ptCount val="1"/>
                <c:pt idx="0">
                  <c:v>G. Łubianka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wykresu'!$F$10:$F$15</c:f>
              <c:numCache>
                <c:ptCount val="6"/>
                <c:pt idx="0">
                  <c:v>444</c:v>
                </c:pt>
                <c:pt idx="1">
                  <c:v>455</c:v>
                </c:pt>
                <c:pt idx="2">
                  <c:v>448</c:v>
                </c:pt>
                <c:pt idx="3">
                  <c:v>438</c:v>
                </c:pt>
                <c:pt idx="4">
                  <c:v>411</c:v>
                </c:pt>
                <c:pt idx="5">
                  <c:v>410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'[1]Dane do wykresu'!$G$9</c:f>
              <c:strCache>
                <c:ptCount val="1"/>
                <c:pt idx="0">
                  <c:v>G. Łysomice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wykresu'!$G$10:$G$15</c:f>
              <c:numCache>
                <c:ptCount val="6"/>
                <c:pt idx="0">
                  <c:v>762</c:v>
                </c:pt>
                <c:pt idx="1">
                  <c:v>778</c:v>
                </c:pt>
                <c:pt idx="2">
                  <c:v>765</c:v>
                </c:pt>
                <c:pt idx="3">
                  <c:v>757</c:v>
                </c:pt>
                <c:pt idx="4">
                  <c:v>718</c:v>
                </c:pt>
                <c:pt idx="5">
                  <c:v>717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'[1]Dane do wykresu'!$H$9</c:f>
              <c:strCache>
                <c:ptCount val="1"/>
                <c:pt idx="0">
                  <c:v>G. Obrowo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wykresu'!$H$10:$H$15</c:f>
              <c:numCache>
                <c:ptCount val="6"/>
                <c:pt idx="0">
                  <c:v>872</c:v>
                </c:pt>
                <c:pt idx="1">
                  <c:v>888</c:v>
                </c:pt>
                <c:pt idx="2">
                  <c:v>846</c:v>
                </c:pt>
                <c:pt idx="3">
                  <c:v>831</c:v>
                </c:pt>
                <c:pt idx="4">
                  <c:v>820</c:v>
                </c:pt>
                <c:pt idx="5">
                  <c:v>788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'[1]Dane do wykresu'!$I$9</c:f>
              <c:strCache>
                <c:ptCount val="1"/>
                <c:pt idx="0">
                  <c:v>G. Wielka Nieszawka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wykresu'!$I$10:$I$15</c:f>
              <c:numCache>
                <c:ptCount val="6"/>
                <c:pt idx="0">
                  <c:v>336</c:v>
                </c:pt>
                <c:pt idx="1">
                  <c:v>338</c:v>
                </c:pt>
                <c:pt idx="2">
                  <c:v>326</c:v>
                </c:pt>
                <c:pt idx="3">
                  <c:v>312</c:v>
                </c:pt>
                <c:pt idx="4">
                  <c:v>308</c:v>
                </c:pt>
                <c:pt idx="5">
                  <c:v>285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'[1]Dane do wykresu'!$J$9</c:f>
              <c:strCache>
                <c:ptCount val="1"/>
                <c:pt idx="0">
                  <c:v>G. Zławieś Wielka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wykresu'!$J$10:$J$15</c:f>
              <c:numCache>
                <c:ptCount val="6"/>
                <c:pt idx="0">
                  <c:v>1076</c:v>
                </c:pt>
                <c:pt idx="1">
                  <c:v>1078</c:v>
                </c:pt>
                <c:pt idx="2">
                  <c:v>1031</c:v>
                </c:pt>
                <c:pt idx="3">
                  <c:v>993</c:v>
                </c:pt>
                <c:pt idx="4">
                  <c:v>918</c:v>
                </c:pt>
                <c:pt idx="5">
                  <c:v>903</c:v>
                </c:pt>
              </c:numCache>
            </c:numRef>
          </c:val>
          <c:smooth val="0"/>
        </c:ser>
        <c:marker val="1"/>
        <c:axId val="24252146"/>
        <c:axId val="16942723"/>
      </c:lineChart>
      <c:catAx>
        <c:axId val="118984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977385"/>
        <c:crosses val="autoZero"/>
        <c:auto val="1"/>
        <c:lblOffset val="100"/>
        <c:noMultiLvlLbl val="0"/>
      </c:catAx>
      <c:valAx>
        <c:axId val="39977385"/>
        <c:scaling>
          <c:orientation val="minMax"/>
          <c:max val="2400"/>
          <c:min val="1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98472"/>
        <c:crossesAt val="1"/>
        <c:crossBetween val="between"/>
        <c:dispUnits/>
      </c:valAx>
      <c:catAx>
        <c:axId val="24252146"/>
        <c:scaling>
          <c:orientation val="minMax"/>
        </c:scaling>
        <c:axPos val="b"/>
        <c:delete val="1"/>
        <c:majorTickMark val="in"/>
        <c:minorTickMark val="none"/>
        <c:tickLblPos val="nextTo"/>
        <c:crossAx val="16942723"/>
        <c:crosses val="autoZero"/>
        <c:auto val="1"/>
        <c:lblOffset val="100"/>
        <c:noMultiLvlLbl val="0"/>
      </c:catAx>
      <c:valAx>
        <c:axId val="16942723"/>
        <c:scaling>
          <c:orientation val="minMax"/>
          <c:max val="1700"/>
          <c:min val="200"/>
        </c:scaling>
        <c:axPos val="l"/>
        <c:delete val="0"/>
        <c:numFmt formatCode="General" sourceLinked="1"/>
        <c:majorTickMark val="in"/>
        <c:minorTickMark val="none"/>
        <c:tickLblPos val="nextTo"/>
        <c:crossAx val="2425214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i stopa bezrobocia w rejonie działania Powiatowego Urzędu Pracy dla Powiatu Toruńskiego w Toruniu w okresie od I - VI 2005 roku.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wykresu'!$H$1</c:f>
              <c:strCache>
                <c:ptCount val="1"/>
                <c:pt idx="0">
                  <c:v>Ilość osób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wykresu'!$H$2:$H$7</c:f>
              <c:numCache>
                <c:ptCount val="6"/>
                <c:pt idx="0">
                  <c:v>8874</c:v>
                </c:pt>
                <c:pt idx="1">
                  <c:v>9055</c:v>
                </c:pt>
                <c:pt idx="2">
                  <c:v>8842</c:v>
                </c:pt>
                <c:pt idx="3">
                  <c:v>8660</c:v>
                </c:pt>
                <c:pt idx="4">
                  <c:v>8373</c:v>
                </c:pt>
                <c:pt idx="5">
                  <c:v>8205</c:v>
                </c:pt>
              </c:numCache>
            </c:numRef>
          </c:val>
          <c:smooth val="0"/>
        </c:ser>
        <c:marker val="1"/>
        <c:axId val="18266780"/>
        <c:axId val="30183293"/>
      </c:lineChart>
      <c:lineChart>
        <c:grouping val="standard"/>
        <c:varyColors val="0"/>
        <c:ser>
          <c:idx val="1"/>
          <c:order val="1"/>
          <c:tx>
            <c:strRef>
              <c:f>'[1]Dane do wykresu'!$I$1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wykresu'!$I$2:$I$7</c:f>
              <c:numCache>
                <c:ptCount val="6"/>
                <c:pt idx="0">
                  <c:v>30.5</c:v>
                </c:pt>
                <c:pt idx="1">
                  <c:v>30.9</c:v>
                </c:pt>
                <c:pt idx="2">
                  <c:v>30.5</c:v>
                </c:pt>
                <c:pt idx="3">
                  <c:v>29.9</c:v>
                </c:pt>
                <c:pt idx="4">
                  <c:v>29.3</c:v>
                </c:pt>
                <c:pt idx="5">
                  <c:v>28.7</c:v>
                </c:pt>
              </c:numCache>
            </c:numRef>
          </c:val>
          <c:smooth val="0"/>
        </c:ser>
        <c:marker val="1"/>
        <c:axId val="3214182"/>
        <c:axId val="28927639"/>
      </c:lineChart>
      <c:catAx>
        <c:axId val="18266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83293"/>
        <c:crosses val="autoZero"/>
        <c:auto val="1"/>
        <c:lblOffset val="100"/>
        <c:noMultiLvlLbl val="0"/>
      </c:catAx>
      <c:valAx>
        <c:axId val="30183293"/>
        <c:scaling>
          <c:orientation val="minMax"/>
          <c:min val="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66780"/>
        <c:crossesAt val="1"/>
        <c:crossBetween val="between"/>
        <c:dispUnits/>
      </c:valAx>
      <c:catAx>
        <c:axId val="3214182"/>
        <c:scaling>
          <c:orientation val="minMax"/>
        </c:scaling>
        <c:axPos val="b"/>
        <c:delete val="1"/>
        <c:majorTickMark val="in"/>
        <c:minorTickMark val="none"/>
        <c:tickLblPos val="nextTo"/>
        <c:crossAx val="28927639"/>
        <c:crosses val="autoZero"/>
        <c:auto val="1"/>
        <c:lblOffset val="100"/>
        <c:noMultiLvlLbl val="0"/>
      </c:catAx>
      <c:valAx>
        <c:axId val="28927639"/>
        <c:scaling>
          <c:orientation val="minMax"/>
          <c:max val="35"/>
          <c:min val="28"/>
        </c:scaling>
        <c:axPos val="l"/>
        <c:delete val="0"/>
        <c:numFmt formatCode="General" sourceLinked="1"/>
        <c:majorTickMark val="in"/>
        <c:minorTickMark val="none"/>
        <c:tickLblPos val="nextTo"/>
        <c:crossAx val="321418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bezrobocia w poszczególnych gminach Powiatu Toruńskiego
 w okresie od I - VI 2005 roku.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wykresu'!$B$9</c:f>
              <c:strCache>
                <c:ptCount val="1"/>
                <c:pt idx="0">
                  <c:v>M.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wykresu'!$B$10:$B$15</c:f>
              <c:numCache>
                <c:ptCount val="6"/>
                <c:pt idx="0">
                  <c:v>1987</c:v>
                </c:pt>
                <c:pt idx="1">
                  <c:v>2071</c:v>
                </c:pt>
                <c:pt idx="2">
                  <c:v>2059</c:v>
                </c:pt>
                <c:pt idx="3">
                  <c:v>2030</c:v>
                </c:pt>
                <c:pt idx="4">
                  <c:v>1990</c:v>
                </c:pt>
                <c:pt idx="5">
                  <c:v>1967</c:v>
                </c:pt>
              </c:numCache>
            </c:numRef>
          </c:val>
          <c:smooth val="0"/>
        </c:ser>
        <c:marker val="1"/>
        <c:axId val="59022160"/>
        <c:axId val="61437393"/>
      </c:lineChart>
      <c:lineChart>
        <c:grouping val="standard"/>
        <c:varyColors val="0"/>
        <c:ser>
          <c:idx val="1"/>
          <c:order val="1"/>
          <c:tx>
            <c:strRef>
              <c:f>'[1]Dane do wykresu'!$C$9</c:f>
              <c:strCache>
                <c:ptCount val="1"/>
                <c:pt idx="0">
                  <c:v>G.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wykresu'!$C$10:$C$15</c:f>
              <c:numCache>
                <c:ptCount val="6"/>
                <c:pt idx="0">
                  <c:v>1064</c:v>
                </c:pt>
                <c:pt idx="1">
                  <c:v>1096</c:v>
                </c:pt>
                <c:pt idx="2">
                  <c:v>1088</c:v>
                </c:pt>
                <c:pt idx="3">
                  <c:v>1058</c:v>
                </c:pt>
                <c:pt idx="4">
                  <c:v>1012</c:v>
                </c:pt>
                <c:pt idx="5">
                  <c:v>974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'[1]Dane do wykresu'!$D$9</c:f>
              <c:strCache>
                <c:ptCount val="1"/>
                <c:pt idx="0">
                  <c:v>G. Czernikowo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wykresu'!$D$10:$D$15</c:f>
              <c:numCache>
                <c:ptCount val="6"/>
                <c:pt idx="0">
                  <c:v>962</c:v>
                </c:pt>
                <c:pt idx="1">
                  <c:v>994</c:v>
                </c:pt>
                <c:pt idx="2">
                  <c:v>980</c:v>
                </c:pt>
                <c:pt idx="3">
                  <c:v>978</c:v>
                </c:pt>
                <c:pt idx="4">
                  <c:v>973</c:v>
                </c:pt>
                <c:pt idx="5">
                  <c:v>958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'[1]Dane do wykresu'!$E$9</c:f>
              <c:strCache>
                <c:ptCount val="1"/>
                <c:pt idx="0">
                  <c:v>G. Lubicz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wykresu'!$E$10:$E$15</c:f>
              <c:numCache>
                <c:ptCount val="6"/>
                <c:pt idx="0">
                  <c:v>1371</c:v>
                </c:pt>
                <c:pt idx="1">
                  <c:v>1357</c:v>
                </c:pt>
                <c:pt idx="2">
                  <c:v>1299</c:v>
                </c:pt>
                <c:pt idx="3">
                  <c:v>1263</c:v>
                </c:pt>
                <c:pt idx="4">
                  <c:v>1223</c:v>
                </c:pt>
                <c:pt idx="5">
                  <c:v>1203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'[1]Dane do wykresu'!$F$9</c:f>
              <c:strCache>
                <c:ptCount val="1"/>
                <c:pt idx="0">
                  <c:v>G. Łubianka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wykresu'!$F$10:$F$15</c:f>
              <c:numCache>
                <c:ptCount val="6"/>
                <c:pt idx="0">
                  <c:v>444</c:v>
                </c:pt>
                <c:pt idx="1">
                  <c:v>455</c:v>
                </c:pt>
                <c:pt idx="2">
                  <c:v>448</c:v>
                </c:pt>
                <c:pt idx="3">
                  <c:v>438</c:v>
                </c:pt>
                <c:pt idx="4">
                  <c:v>411</c:v>
                </c:pt>
                <c:pt idx="5">
                  <c:v>410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'[1]Dane do wykresu'!$G$9</c:f>
              <c:strCache>
                <c:ptCount val="1"/>
                <c:pt idx="0">
                  <c:v>G. Łysomice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wykresu'!$G$10:$G$15</c:f>
              <c:numCache>
                <c:ptCount val="6"/>
                <c:pt idx="0">
                  <c:v>762</c:v>
                </c:pt>
                <c:pt idx="1">
                  <c:v>778</c:v>
                </c:pt>
                <c:pt idx="2">
                  <c:v>765</c:v>
                </c:pt>
                <c:pt idx="3">
                  <c:v>757</c:v>
                </c:pt>
                <c:pt idx="4">
                  <c:v>718</c:v>
                </c:pt>
                <c:pt idx="5">
                  <c:v>717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'[1]Dane do wykresu'!$H$9</c:f>
              <c:strCache>
                <c:ptCount val="1"/>
                <c:pt idx="0">
                  <c:v>G. Obrowo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wykresu'!$H$10:$H$15</c:f>
              <c:numCache>
                <c:ptCount val="6"/>
                <c:pt idx="0">
                  <c:v>872</c:v>
                </c:pt>
                <c:pt idx="1">
                  <c:v>888</c:v>
                </c:pt>
                <c:pt idx="2">
                  <c:v>846</c:v>
                </c:pt>
                <c:pt idx="3">
                  <c:v>831</c:v>
                </c:pt>
                <c:pt idx="4">
                  <c:v>820</c:v>
                </c:pt>
                <c:pt idx="5">
                  <c:v>788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'[1]Dane do wykresu'!$I$9</c:f>
              <c:strCache>
                <c:ptCount val="1"/>
                <c:pt idx="0">
                  <c:v>G. Wielka Nieszawka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wykresu'!$I$10:$I$15</c:f>
              <c:numCache>
                <c:ptCount val="6"/>
                <c:pt idx="0">
                  <c:v>336</c:v>
                </c:pt>
                <c:pt idx="1">
                  <c:v>338</c:v>
                </c:pt>
                <c:pt idx="2">
                  <c:v>326</c:v>
                </c:pt>
                <c:pt idx="3">
                  <c:v>312</c:v>
                </c:pt>
                <c:pt idx="4">
                  <c:v>308</c:v>
                </c:pt>
                <c:pt idx="5">
                  <c:v>285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'[1]Dane do wykresu'!$J$9</c:f>
              <c:strCache>
                <c:ptCount val="1"/>
                <c:pt idx="0">
                  <c:v>G. Zławieś Wielka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wykresu'!$J$10:$J$15</c:f>
              <c:numCache>
                <c:ptCount val="6"/>
                <c:pt idx="0">
                  <c:v>1076</c:v>
                </c:pt>
                <c:pt idx="1">
                  <c:v>1078</c:v>
                </c:pt>
                <c:pt idx="2">
                  <c:v>1031</c:v>
                </c:pt>
                <c:pt idx="3">
                  <c:v>993</c:v>
                </c:pt>
                <c:pt idx="4">
                  <c:v>918</c:v>
                </c:pt>
                <c:pt idx="5">
                  <c:v>903</c:v>
                </c:pt>
              </c:numCache>
            </c:numRef>
          </c:val>
          <c:smooth val="0"/>
        </c:ser>
        <c:marker val="1"/>
        <c:axId val="16065626"/>
        <c:axId val="10372907"/>
      </c:lineChart>
      <c:catAx>
        <c:axId val="590221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437393"/>
        <c:crosses val="autoZero"/>
        <c:auto val="1"/>
        <c:lblOffset val="100"/>
        <c:noMultiLvlLbl val="0"/>
      </c:catAx>
      <c:valAx>
        <c:axId val="61437393"/>
        <c:scaling>
          <c:orientation val="minMax"/>
          <c:max val="2400"/>
          <c:min val="1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22160"/>
        <c:crossesAt val="1"/>
        <c:crossBetween val="between"/>
        <c:dispUnits/>
      </c:valAx>
      <c:catAx>
        <c:axId val="16065626"/>
        <c:scaling>
          <c:orientation val="minMax"/>
        </c:scaling>
        <c:axPos val="b"/>
        <c:delete val="1"/>
        <c:majorTickMark val="in"/>
        <c:minorTickMark val="none"/>
        <c:tickLblPos val="nextTo"/>
        <c:crossAx val="10372907"/>
        <c:crosses val="autoZero"/>
        <c:auto val="1"/>
        <c:lblOffset val="100"/>
        <c:noMultiLvlLbl val="0"/>
      </c:catAx>
      <c:valAx>
        <c:axId val="10372907"/>
        <c:scaling>
          <c:orientation val="minMax"/>
          <c:max val="1700"/>
          <c:min val="200"/>
        </c:scaling>
        <c:axPos val="l"/>
        <c:delete val="0"/>
        <c:numFmt formatCode="General" sourceLinked="1"/>
        <c:majorTickMark val="in"/>
        <c:minorTickMark val="none"/>
        <c:tickLblPos val="nextTo"/>
        <c:crossAx val="1606562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101</xdr:row>
      <xdr:rowOff>0</xdr:rowOff>
    </xdr:from>
    <xdr:to>
      <xdr:col>10</xdr:col>
      <xdr:colOff>114300</xdr:colOff>
      <xdr:row>101</xdr:row>
      <xdr:rowOff>0</xdr:rowOff>
    </xdr:to>
    <xdr:graphicFrame>
      <xdr:nvGraphicFramePr>
        <xdr:cNvPr id="1" name="Chart 2"/>
        <xdr:cNvGraphicFramePr/>
      </xdr:nvGraphicFramePr>
      <xdr:xfrm>
        <a:off x="0" y="27070050"/>
        <a:ext cx="10753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6</xdr:col>
      <xdr:colOff>28575</xdr:colOff>
      <xdr:row>101</xdr:row>
      <xdr:rowOff>0</xdr:rowOff>
    </xdr:to>
    <xdr:graphicFrame>
      <xdr:nvGraphicFramePr>
        <xdr:cNvPr id="2" name="Chart 3"/>
        <xdr:cNvGraphicFramePr/>
      </xdr:nvGraphicFramePr>
      <xdr:xfrm>
        <a:off x="0" y="27070050"/>
        <a:ext cx="7324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10</xdr:col>
      <xdr:colOff>114300</xdr:colOff>
      <xdr:row>101</xdr:row>
      <xdr:rowOff>0</xdr:rowOff>
    </xdr:to>
    <xdr:graphicFrame>
      <xdr:nvGraphicFramePr>
        <xdr:cNvPr id="3" name="Chart 5"/>
        <xdr:cNvGraphicFramePr/>
      </xdr:nvGraphicFramePr>
      <xdr:xfrm>
        <a:off x="0" y="27070050"/>
        <a:ext cx="10753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6</xdr:col>
      <xdr:colOff>28575</xdr:colOff>
      <xdr:row>101</xdr:row>
      <xdr:rowOff>0</xdr:rowOff>
    </xdr:to>
    <xdr:graphicFrame>
      <xdr:nvGraphicFramePr>
        <xdr:cNvPr id="4" name="Chart 6"/>
        <xdr:cNvGraphicFramePr/>
      </xdr:nvGraphicFramePr>
      <xdr:xfrm>
        <a:off x="0" y="27070050"/>
        <a:ext cx="7324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10</xdr:col>
      <xdr:colOff>114300</xdr:colOff>
      <xdr:row>101</xdr:row>
      <xdr:rowOff>0</xdr:rowOff>
    </xdr:to>
    <xdr:graphicFrame>
      <xdr:nvGraphicFramePr>
        <xdr:cNvPr id="5" name="Chart 8"/>
        <xdr:cNvGraphicFramePr/>
      </xdr:nvGraphicFramePr>
      <xdr:xfrm>
        <a:off x="0" y="27070050"/>
        <a:ext cx="107537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6</xdr:col>
      <xdr:colOff>28575</xdr:colOff>
      <xdr:row>101</xdr:row>
      <xdr:rowOff>0</xdr:rowOff>
    </xdr:to>
    <xdr:graphicFrame>
      <xdr:nvGraphicFramePr>
        <xdr:cNvPr id="6" name="Chart 9"/>
        <xdr:cNvGraphicFramePr/>
      </xdr:nvGraphicFramePr>
      <xdr:xfrm>
        <a:off x="0" y="27070050"/>
        <a:ext cx="73247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98</xdr:row>
      <xdr:rowOff>0</xdr:rowOff>
    </xdr:from>
    <xdr:to>
      <xdr:col>9</xdr:col>
      <xdr:colOff>114300</xdr:colOff>
      <xdr:row>98</xdr:row>
      <xdr:rowOff>0</xdr:rowOff>
    </xdr:to>
    <xdr:graphicFrame>
      <xdr:nvGraphicFramePr>
        <xdr:cNvPr id="1" name="Chart 2"/>
        <xdr:cNvGraphicFramePr/>
      </xdr:nvGraphicFramePr>
      <xdr:xfrm>
        <a:off x="0" y="27774900"/>
        <a:ext cx="1154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98</xdr:row>
      <xdr:rowOff>0</xdr:rowOff>
    </xdr:from>
    <xdr:to>
      <xdr:col>6</xdr:col>
      <xdr:colOff>0</xdr:colOff>
      <xdr:row>98</xdr:row>
      <xdr:rowOff>0</xdr:rowOff>
    </xdr:to>
    <xdr:graphicFrame>
      <xdr:nvGraphicFramePr>
        <xdr:cNvPr id="2" name="Chart 3"/>
        <xdr:cNvGraphicFramePr/>
      </xdr:nvGraphicFramePr>
      <xdr:xfrm>
        <a:off x="0" y="27774900"/>
        <a:ext cx="8105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98</xdr:row>
      <xdr:rowOff>0</xdr:rowOff>
    </xdr:from>
    <xdr:to>
      <xdr:col>9</xdr:col>
      <xdr:colOff>114300</xdr:colOff>
      <xdr:row>98</xdr:row>
      <xdr:rowOff>0</xdr:rowOff>
    </xdr:to>
    <xdr:graphicFrame>
      <xdr:nvGraphicFramePr>
        <xdr:cNvPr id="3" name="Chart 5"/>
        <xdr:cNvGraphicFramePr/>
      </xdr:nvGraphicFramePr>
      <xdr:xfrm>
        <a:off x="0" y="27774900"/>
        <a:ext cx="11544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98</xdr:row>
      <xdr:rowOff>0</xdr:rowOff>
    </xdr:from>
    <xdr:to>
      <xdr:col>6</xdr:col>
      <xdr:colOff>0</xdr:colOff>
      <xdr:row>98</xdr:row>
      <xdr:rowOff>0</xdr:rowOff>
    </xdr:to>
    <xdr:graphicFrame>
      <xdr:nvGraphicFramePr>
        <xdr:cNvPr id="4" name="Chart 6"/>
        <xdr:cNvGraphicFramePr/>
      </xdr:nvGraphicFramePr>
      <xdr:xfrm>
        <a:off x="0" y="27774900"/>
        <a:ext cx="8105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98</xdr:row>
      <xdr:rowOff>0</xdr:rowOff>
    </xdr:from>
    <xdr:to>
      <xdr:col>9</xdr:col>
      <xdr:colOff>114300</xdr:colOff>
      <xdr:row>98</xdr:row>
      <xdr:rowOff>0</xdr:rowOff>
    </xdr:to>
    <xdr:graphicFrame>
      <xdr:nvGraphicFramePr>
        <xdr:cNvPr id="5" name="Chart 8"/>
        <xdr:cNvGraphicFramePr/>
      </xdr:nvGraphicFramePr>
      <xdr:xfrm>
        <a:off x="0" y="27774900"/>
        <a:ext cx="115443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98</xdr:row>
      <xdr:rowOff>0</xdr:rowOff>
    </xdr:from>
    <xdr:to>
      <xdr:col>6</xdr:col>
      <xdr:colOff>0</xdr:colOff>
      <xdr:row>98</xdr:row>
      <xdr:rowOff>0</xdr:rowOff>
    </xdr:to>
    <xdr:graphicFrame>
      <xdr:nvGraphicFramePr>
        <xdr:cNvPr id="6" name="Chart 9"/>
        <xdr:cNvGraphicFramePr/>
      </xdr:nvGraphicFramePr>
      <xdr:xfrm>
        <a:off x="0" y="27774900"/>
        <a:ext cx="8105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&#380;ytkownik\Ustawienia%20lokalne\Temporary%20Internet%20Files\Content.IE5\CPAB8T6R\PUP\Tabele%2006.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I"/>
      <sheetName val="Tabela II"/>
      <sheetName val="Tabela III"/>
      <sheetName val="Tabela IV"/>
      <sheetName val="Tabela V"/>
      <sheetName val="Tabela VI"/>
      <sheetName val="Dane do wykresu"/>
    </sheetNames>
    <sheetDataSet>
      <sheetData sheetId="6">
        <row r="1">
          <cell r="H1" t="str">
            <v>Ilość osób </v>
          </cell>
          <cell r="I1" t="str">
            <v>Stopa bezrobocia</v>
          </cell>
        </row>
        <row r="2">
          <cell r="G2" t="str">
            <v>I 2005</v>
          </cell>
          <cell r="H2">
            <v>8874</v>
          </cell>
          <cell r="I2">
            <v>30.5</v>
          </cell>
        </row>
        <row r="3">
          <cell r="G3" t="str">
            <v>II 2005</v>
          </cell>
          <cell r="H3">
            <v>9055</v>
          </cell>
          <cell r="I3">
            <v>30.9</v>
          </cell>
        </row>
        <row r="4">
          <cell r="G4" t="str">
            <v>III 2005</v>
          </cell>
          <cell r="H4">
            <v>8842</v>
          </cell>
          <cell r="I4">
            <v>30.5</v>
          </cell>
        </row>
        <row r="5">
          <cell r="G5" t="str">
            <v>IV 2005</v>
          </cell>
          <cell r="H5">
            <v>8660</v>
          </cell>
          <cell r="I5">
            <v>29.9</v>
          </cell>
        </row>
        <row r="6">
          <cell r="G6" t="str">
            <v>V 2005</v>
          </cell>
          <cell r="H6">
            <v>8373</v>
          </cell>
          <cell r="I6">
            <v>29.3</v>
          </cell>
        </row>
        <row r="7">
          <cell r="G7" t="str">
            <v>VI 2005</v>
          </cell>
          <cell r="H7">
            <v>8205</v>
          </cell>
          <cell r="I7">
            <v>28.7</v>
          </cell>
        </row>
        <row r="9">
          <cell r="B9" t="str">
            <v>M. Chełmża</v>
          </cell>
          <cell r="C9" t="str">
            <v>G. Chełmża</v>
          </cell>
          <cell r="D9" t="str">
            <v>G. Czernikowo</v>
          </cell>
          <cell r="E9" t="str">
            <v>G. Lubicz </v>
          </cell>
          <cell r="F9" t="str">
            <v>G. Łubianka</v>
          </cell>
          <cell r="G9" t="str">
            <v>G. Łysomice</v>
          </cell>
          <cell r="H9" t="str">
            <v>G. Obrowo</v>
          </cell>
          <cell r="I9" t="str">
            <v>G. Wielka Nieszawka</v>
          </cell>
          <cell r="J9" t="str">
            <v>G. Zławieś Wielka</v>
          </cell>
        </row>
        <row r="10">
          <cell r="A10" t="str">
            <v>I 2005</v>
          </cell>
          <cell r="B10">
            <v>1987</v>
          </cell>
          <cell r="C10">
            <v>1064</v>
          </cell>
          <cell r="D10">
            <v>962</v>
          </cell>
          <cell r="E10">
            <v>1371</v>
          </cell>
          <cell r="F10">
            <v>444</v>
          </cell>
          <cell r="G10">
            <v>762</v>
          </cell>
          <cell r="H10">
            <v>872</v>
          </cell>
          <cell r="I10">
            <v>336</v>
          </cell>
          <cell r="J10">
            <v>1076</v>
          </cell>
        </row>
        <row r="11">
          <cell r="A11" t="str">
            <v>II 2005</v>
          </cell>
          <cell r="B11">
            <v>2071</v>
          </cell>
          <cell r="C11">
            <v>1096</v>
          </cell>
          <cell r="D11">
            <v>994</v>
          </cell>
          <cell r="E11">
            <v>1357</v>
          </cell>
          <cell r="F11">
            <v>455</v>
          </cell>
          <cell r="G11">
            <v>778</v>
          </cell>
          <cell r="H11">
            <v>888</v>
          </cell>
          <cell r="I11">
            <v>338</v>
          </cell>
          <cell r="J11">
            <v>1078</v>
          </cell>
        </row>
        <row r="12">
          <cell r="A12" t="str">
            <v>III 2005</v>
          </cell>
          <cell r="B12">
            <v>2059</v>
          </cell>
          <cell r="C12">
            <v>1088</v>
          </cell>
          <cell r="D12">
            <v>980</v>
          </cell>
          <cell r="E12">
            <v>1299</v>
          </cell>
          <cell r="F12">
            <v>448</v>
          </cell>
          <cell r="G12">
            <v>765</v>
          </cell>
          <cell r="H12">
            <v>846</v>
          </cell>
          <cell r="I12">
            <v>326</v>
          </cell>
          <cell r="J12">
            <v>1031</v>
          </cell>
        </row>
        <row r="13">
          <cell r="A13" t="str">
            <v>IV 2005</v>
          </cell>
          <cell r="B13">
            <v>2030</v>
          </cell>
          <cell r="C13">
            <v>1058</v>
          </cell>
          <cell r="D13">
            <v>978</v>
          </cell>
          <cell r="E13">
            <v>1263</v>
          </cell>
          <cell r="F13">
            <v>438</v>
          </cell>
          <cell r="G13">
            <v>757</v>
          </cell>
          <cell r="H13">
            <v>831</v>
          </cell>
          <cell r="I13">
            <v>312</v>
          </cell>
          <cell r="J13">
            <v>993</v>
          </cell>
        </row>
        <row r="14">
          <cell r="A14" t="str">
            <v>V 2005</v>
          </cell>
          <cell r="B14">
            <v>1990</v>
          </cell>
          <cell r="C14">
            <v>1012</v>
          </cell>
          <cell r="D14">
            <v>973</v>
          </cell>
          <cell r="E14">
            <v>1223</v>
          </cell>
          <cell r="F14">
            <v>411</v>
          </cell>
          <cell r="G14">
            <v>718</v>
          </cell>
          <cell r="H14">
            <v>820</v>
          </cell>
          <cell r="I14">
            <v>308</v>
          </cell>
          <cell r="J14">
            <v>918</v>
          </cell>
        </row>
        <row r="15">
          <cell r="A15" t="str">
            <v>VI 2005</v>
          </cell>
          <cell r="B15">
            <v>1967</v>
          </cell>
          <cell r="C15">
            <v>974</v>
          </cell>
          <cell r="D15">
            <v>958</v>
          </cell>
          <cell r="E15">
            <v>1203</v>
          </cell>
          <cell r="F15">
            <v>410</v>
          </cell>
          <cell r="G15">
            <v>717</v>
          </cell>
          <cell r="H15">
            <v>788</v>
          </cell>
          <cell r="I15">
            <v>285</v>
          </cell>
          <cell r="J15">
            <v>903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1" sqref="D1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1">
      <selection activeCell="D64" sqref="D64"/>
    </sheetView>
  </sheetViews>
  <sheetFormatPr defaultColWidth="9.00390625" defaultRowHeight="12.75"/>
  <cols>
    <col min="1" max="1" width="15.125" style="39" customWidth="1"/>
    <col min="2" max="2" width="7.125" style="39" customWidth="1"/>
    <col min="3" max="3" width="11.625" style="39" customWidth="1"/>
    <col min="4" max="4" width="12.375" style="39" customWidth="1"/>
    <col min="5" max="5" width="56.25390625" style="39" customWidth="1"/>
    <col min="6" max="6" width="17.75390625" style="39" customWidth="1"/>
    <col min="7" max="16384" width="9.125" style="39" customWidth="1"/>
  </cols>
  <sheetData>
    <row r="1" ht="15">
      <c r="A1" s="110" t="s">
        <v>95</v>
      </c>
    </row>
    <row r="2" spans="1:2" ht="15">
      <c r="A2" s="110" t="s">
        <v>45</v>
      </c>
      <c r="B2" s="111" t="s">
        <v>96</v>
      </c>
    </row>
    <row r="3" ht="15">
      <c r="A3" s="110"/>
    </row>
    <row r="4" ht="15">
      <c r="A4" s="110" t="s">
        <v>24</v>
      </c>
    </row>
    <row r="5" spans="1:6" ht="12.75">
      <c r="A5" s="55"/>
      <c r="B5" s="56"/>
      <c r="C5" s="57"/>
      <c r="D5" s="57"/>
      <c r="E5" s="58"/>
      <c r="F5" s="59"/>
    </row>
    <row r="6" spans="1:6" ht="15">
      <c r="A6" s="113" t="s">
        <v>46</v>
      </c>
      <c r="B6" s="56"/>
      <c r="C6" s="57"/>
      <c r="D6" s="57"/>
      <c r="E6" s="58"/>
      <c r="F6" s="59"/>
    </row>
    <row r="7" spans="1:6" ht="12.75">
      <c r="A7" s="55"/>
      <c r="B7" s="56"/>
      <c r="C7" s="57"/>
      <c r="D7" s="57"/>
      <c r="E7" s="58"/>
      <c r="F7" s="59"/>
    </row>
    <row r="8" spans="1:6" ht="15.75">
      <c r="A8" s="40" t="s">
        <v>0</v>
      </c>
      <c r="B8" s="41" t="s">
        <v>1</v>
      </c>
      <c r="C8" s="40" t="s">
        <v>2</v>
      </c>
      <c r="D8" s="40" t="s">
        <v>3</v>
      </c>
      <c r="E8" s="40" t="s">
        <v>4</v>
      </c>
      <c r="F8" s="105"/>
    </row>
    <row r="9" spans="1:6" ht="24.75" customHeight="1">
      <c r="A9" s="40">
        <v>1</v>
      </c>
      <c r="B9" s="43"/>
      <c r="C9" s="94"/>
      <c r="D9" s="94">
        <v>1926</v>
      </c>
      <c r="E9" s="87" t="s">
        <v>54</v>
      </c>
      <c r="F9" s="105"/>
    </row>
    <row r="10" spans="1:6" ht="24.75" customHeight="1">
      <c r="A10" s="40">
        <v>2</v>
      </c>
      <c r="B10" s="43"/>
      <c r="C10" s="94"/>
      <c r="D10" s="94">
        <v>706</v>
      </c>
      <c r="E10" s="87" t="s">
        <v>57</v>
      </c>
      <c r="F10" s="112"/>
    </row>
    <row r="11" spans="1:6" ht="30.75" customHeight="1">
      <c r="A11" s="40">
        <v>3</v>
      </c>
      <c r="B11" s="43"/>
      <c r="C11" s="94"/>
      <c r="D11" s="94">
        <v>4000</v>
      </c>
      <c r="E11" s="87" t="s">
        <v>90</v>
      </c>
      <c r="F11" s="112"/>
    </row>
    <row r="12" spans="1:6" ht="30.75" customHeight="1">
      <c r="A12" s="40">
        <v>4</v>
      </c>
      <c r="B12" s="43"/>
      <c r="C12" s="94"/>
      <c r="D12" s="94">
        <v>500</v>
      </c>
      <c r="E12" s="87" t="s">
        <v>91</v>
      </c>
      <c r="F12" s="112"/>
    </row>
    <row r="13" spans="1:6" ht="30.75" customHeight="1">
      <c r="A13" s="40">
        <v>5</v>
      </c>
      <c r="B13" s="43"/>
      <c r="C13" s="94"/>
      <c r="D13" s="94">
        <v>2199</v>
      </c>
      <c r="E13" s="87" t="s">
        <v>92</v>
      </c>
      <c r="F13" s="112"/>
    </row>
    <row r="14" spans="1:6" ht="45" customHeight="1">
      <c r="A14" s="40">
        <v>6</v>
      </c>
      <c r="B14" s="43"/>
      <c r="C14" s="94"/>
      <c r="D14" s="94">
        <f>3897+4198</f>
        <v>8095</v>
      </c>
      <c r="E14" s="87" t="s">
        <v>93</v>
      </c>
      <c r="F14" s="112"/>
    </row>
    <row r="15" spans="1:6" ht="24.75" customHeight="1">
      <c r="A15" s="46"/>
      <c r="B15" s="46"/>
      <c r="C15" s="96"/>
      <c r="D15" s="96"/>
      <c r="E15" s="46" t="s">
        <v>34</v>
      </c>
      <c r="F15" s="75"/>
    </row>
    <row r="16" spans="1:6" ht="24.75" customHeight="1">
      <c r="A16" s="51" t="s">
        <v>36</v>
      </c>
      <c r="B16" s="115" t="s">
        <v>35</v>
      </c>
      <c r="C16" s="53">
        <f>20000+20000</f>
        <v>40000</v>
      </c>
      <c r="D16" s="53">
        <f>SUM(D9:D15)</f>
        <v>17426</v>
      </c>
      <c r="E16" s="61">
        <f>D16/C16</f>
        <v>0.43565</v>
      </c>
      <c r="F16" s="59"/>
    </row>
    <row r="17" spans="3:4" ht="12.75">
      <c r="C17" s="84"/>
      <c r="D17" s="84"/>
    </row>
    <row r="18" ht="15">
      <c r="A18" s="110" t="s">
        <v>47</v>
      </c>
    </row>
    <row r="20" spans="1:5" ht="19.5" customHeight="1">
      <c r="A20" s="40" t="s">
        <v>0</v>
      </c>
      <c r="B20" s="41" t="s">
        <v>1</v>
      </c>
      <c r="C20" s="40" t="s">
        <v>2</v>
      </c>
      <c r="D20" s="40" t="s">
        <v>3</v>
      </c>
      <c r="E20" s="40" t="s">
        <v>4</v>
      </c>
    </row>
    <row r="21" spans="1:5" ht="28.5" customHeight="1">
      <c r="A21" s="40">
        <v>1</v>
      </c>
      <c r="B21" s="43"/>
      <c r="C21" s="44">
        <v>6500</v>
      </c>
      <c r="D21" s="44">
        <v>6500</v>
      </c>
      <c r="E21" s="89" t="s">
        <v>37</v>
      </c>
    </row>
    <row r="22" spans="1:5" ht="29.25" customHeight="1">
      <c r="A22" s="40">
        <f>A21+1</f>
        <v>2</v>
      </c>
      <c r="B22" s="43"/>
      <c r="C22" s="44">
        <v>10000</v>
      </c>
      <c r="D22" s="44">
        <v>9992</v>
      </c>
      <c r="E22" s="90" t="s">
        <v>48</v>
      </c>
    </row>
    <row r="23" spans="1:5" ht="29.25" customHeight="1">
      <c r="A23" s="40">
        <f>A22+1</f>
        <v>3</v>
      </c>
      <c r="B23" s="43"/>
      <c r="C23" s="44">
        <v>10000</v>
      </c>
      <c r="D23" s="44"/>
      <c r="E23" s="90" t="s">
        <v>55</v>
      </c>
    </row>
    <row r="24" spans="1:5" ht="24.75" customHeight="1">
      <c r="A24" s="51" t="s">
        <v>23</v>
      </c>
      <c r="B24" s="60" t="s">
        <v>5</v>
      </c>
      <c r="C24" s="53">
        <f>SUM(C21:C23)</f>
        <v>26500</v>
      </c>
      <c r="D24" s="53">
        <f>SUM(D21:D22)</f>
        <v>16492</v>
      </c>
      <c r="E24" s="61">
        <f>D24/C24</f>
        <v>0.6223396226415094</v>
      </c>
    </row>
    <row r="25" spans="1:5" ht="12.75">
      <c r="A25" s="62"/>
      <c r="B25" s="63"/>
      <c r="C25" s="64"/>
      <c r="D25" s="64"/>
      <c r="E25" s="65"/>
    </row>
    <row r="26" spans="1:5" ht="15">
      <c r="A26" s="110" t="s">
        <v>49</v>
      </c>
      <c r="B26" s="63"/>
      <c r="C26" s="64"/>
      <c r="D26" s="64"/>
      <c r="E26" s="65"/>
    </row>
    <row r="27" spans="1:5" ht="12.75">
      <c r="A27" s="62"/>
      <c r="B27" s="63"/>
      <c r="C27" s="64"/>
      <c r="D27" s="64"/>
      <c r="E27" s="65"/>
    </row>
    <row r="28" spans="1:6" ht="30" customHeight="1">
      <c r="A28" s="40" t="s">
        <v>0</v>
      </c>
      <c r="B28" s="41" t="s">
        <v>1</v>
      </c>
      <c r="C28" s="40" t="s">
        <v>2</v>
      </c>
      <c r="D28" s="40" t="s">
        <v>3</v>
      </c>
      <c r="E28" s="40" t="s">
        <v>4</v>
      </c>
      <c r="F28" s="45" t="s">
        <v>58</v>
      </c>
    </row>
    <row r="29" spans="1:6" ht="38.25">
      <c r="A29" s="66">
        <v>1</v>
      </c>
      <c r="B29" s="43"/>
      <c r="C29" s="94">
        <f>215000+42000</f>
        <v>257000</v>
      </c>
      <c r="D29" s="94">
        <f>61000+122000+30682+42000</f>
        <v>255682</v>
      </c>
      <c r="E29" s="92" t="s">
        <v>50</v>
      </c>
      <c r="F29" s="89"/>
    </row>
    <row r="30" spans="1:6" ht="24.75" customHeight="1">
      <c r="A30" s="66">
        <v>2</v>
      </c>
      <c r="B30" s="43"/>
      <c r="C30" s="94">
        <f>150000+150000</f>
        <v>300000</v>
      </c>
      <c r="D30" s="94"/>
      <c r="E30" s="92" t="s">
        <v>51</v>
      </c>
      <c r="F30" s="91" t="s">
        <v>59</v>
      </c>
    </row>
    <row r="31" spans="1:6" ht="24.75" customHeight="1">
      <c r="A31" s="66">
        <f>A30+1</f>
        <v>3</v>
      </c>
      <c r="B31" s="43"/>
      <c r="C31" s="94">
        <v>62000</v>
      </c>
      <c r="D31" s="94"/>
      <c r="E31" s="92" t="s">
        <v>62</v>
      </c>
      <c r="F31" s="91" t="s">
        <v>60</v>
      </c>
    </row>
    <row r="32" spans="1:6" ht="24.75" customHeight="1">
      <c r="A32" s="66">
        <f aca="true" t="shared" si="0" ref="A32:A38">A31+1</f>
        <v>4</v>
      </c>
      <c r="B32" s="43"/>
      <c r="C32" s="94">
        <v>140000</v>
      </c>
      <c r="D32" s="94"/>
      <c r="E32" s="92" t="s">
        <v>61</v>
      </c>
      <c r="F32" s="91" t="s">
        <v>59</v>
      </c>
    </row>
    <row r="33" spans="1:6" ht="24.75" customHeight="1">
      <c r="A33" s="66">
        <f t="shared" si="0"/>
        <v>5</v>
      </c>
      <c r="B33" s="43"/>
      <c r="C33" s="94">
        <v>133000</v>
      </c>
      <c r="D33" s="94"/>
      <c r="E33" s="92" t="s">
        <v>63</v>
      </c>
      <c r="F33" s="91" t="s">
        <v>64</v>
      </c>
    </row>
    <row r="34" spans="1:6" ht="24.75" customHeight="1">
      <c r="A34" s="66">
        <f t="shared" si="0"/>
        <v>6</v>
      </c>
      <c r="B34" s="43"/>
      <c r="C34" s="94">
        <v>150000</v>
      </c>
      <c r="D34" s="94"/>
      <c r="E34" s="92" t="s">
        <v>65</v>
      </c>
      <c r="F34" s="91" t="s">
        <v>66</v>
      </c>
    </row>
    <row r="35" spans="1:6" ht="24.75" customHeight="1">
      <c r="A35" s="66">
        <f t="shared" si="0"/>
        <v>7</v>
      </c>
      <c r="B35" s="43"/>
      <c r="C35" s="94">
        <v>200000</v>
      </c>
      <c r="D35" s="94"/>
      <c r="E35" s="92" t="s">
        <v>67</v>
      </c>
      <c r="F35" s="91" t="s">
        <v>64</v>
      </c>
    </row>
    <row r="36" spans="1:6" ht="24.75" customHeight="1">
      <c r="A36" s="66">
        <f t="shared" si="0"/>
        <v>8</v>
      </c>
      <c r="B36" s="43"/>
      <c r="C36" s="94">
        <v>136500</v>
      </c>
      <c r="D36" s="94">
        <v>102224</v>
      </c>
      <c r="E36" s="92" t="s">
        <v>68</v>
      </c>
      <c r="F36" s="89" t="s">
        <v>69</v>
      </c>
    </row>
    <row r="37" spans="1:6" ht="24.75" customHeight="1">
      <c r="A37" s="66">
        <f t="shared" si="0"/>
        <v>9</v>
      </c>
      <c r="B37" s="43"/>
      <c r="C37" s="94">
        <v>150000</v>
      </c>
      <c r="D37" s="94"/>
      <c r="E37" s="92" t="s">
        <v>70</v>
      </c>
      <c r="F37" s="89" t="s">
        <v>71</v>
      </c>
    </row>
    <row r="38" spans="1:6" ht="24.75" customHeight="1">
      <c r="A38" s="66">
        <f t="shared" si="0"/>
        <v>10</v>
      </c>
      <c r="B38" s="43"/>
      <c r="C38" s="94">
        <v>57000</v>
      </c>
      <c r="D38" s="94"/>
      <c r="E38" s="92" t="s">
        <v>72</v>
      </c>
      <c r="F38" s="89" t="s">
        <v>73</v>
      </c>
    </row>
    <row r="39" spans="1:6" ht="24.75" customHeight="1">
      <c r="A39" s="51" t="s">
        <v>26</v>
      </c>
      <c r="B39" s="52" t="s">
        <v>25</v>
      </c>
      <c r="C39" s="95">
        <f>SUM(C29:C38)</f>
        <v>1585500</v>
      </c>
      <c r="D39" s="95">
        <f>SUM(D29:D38)</f>
        <v>357906</v>
      </c>
      <c r="E39" s="61">
        <f>D39/C39</f>
        <v>0.22573699148533585</v>
      </c>
      <c r="F39" s="40"/>
    </row>
    <row r="40" spans="1:5" ht="12.75">
      <c r="A40" s="62"/>
      <c r="B40" s="67"/>
      <c r="C40" s="64"/>
      <c r="D40" s="64"/>
      <c r="E40" s="68"/>
    </row>
    <row r="41" spans="1:5" ht="12.75">
      <c r="A41" s="62"/>
      <c r="B41" s="67"/>
      <c r="C41" s="64"/>
      <c r="D41" s="64"/>
      <c r="E41" s="68"/>
    </row>
    <row r="42" spans="1:5" ht="12.75">
      <c r="A42" s="62"/>
      <c r="B42" s="67"/>
      <c r="C42" s="64"/>
      <c r="D42" s="64"/>
      <c r="E42" s="68"/>
    </row>
    <row r="43" spans="1:6" ht="36.75" customHeight="1">
      <c r="A43" s="40" t="s">
        <v>0</v>
      </c>
      <c r="B43" s="41" t="s">
        <v>1</v>
      </c>
      <c r="C43" s="40" t="s">
        <v>2</v>
      </c>
      <c r="D43" s="40" t="s">
        <v>3</v>
      </c>
      <c r="E43" s="40" t="s">
        <v>4</v>
      </c>
      <c r="F43" s="45" t="s">
        <v>58</v>
      </c>
    </row>
    <row r="44" spans="1:6" ht="33" customHeight="1">
      <c r="A44" s="40">
        <v>1</v>
      </c>
      <c r="B44" s="41"/>
      <c r="C44" s="94">
        <v>12500</v>
      </c>
      <c r="D44" s="94">
        <f>8950+3550</f>
        <v>12500</v>
      </c>
      <c r="E44" s="40" t="s">
        <v>76</v>
      </c>
      <c r="F44" s="40" t="s">
        <v>77</v>
      </c>
    </row>
    <row r="45" spans="1:6" ht="35.25" customHeight="1">
      <c r="A45" s="66">
        <v>2</v>
      </c>
      <c r="B45" s="43"/>
      <c r="C45" s="94">
        <v>59000</v>
      </c>
      <c r="D45" s="94"/>
      <c r="E45" s="92" t="s">
        <v>78</v>
      </c>
      <c r="F45" s="40" t="s">
        <v>64</v>
      </c>
    </row>
    <row r="46" spans="1:6" ht="27" customHeight="1">
      <c r="A46" s="51" t="s">
        <v>74</v>
      </c>
      <c r="B46" s="52" t="s">
        <v>75</v>
      </c>
      <c r="C46" s="95">
        <f>SUM(C44:C45)</f>
        <v>71500</v>
      </c>
      <c r="D46" s="95">
        <f>SUM(D44:D45)</f>
        <v>12500</v>
      </c>
      <c r="E46" s="61">
        <f>D46/C46</f>
        <v>0.17482517482517482</v>
      </c>
      <c r="F46" s="40"/>
    </row>
    <row r="47" spans="1:5" ht="12.75">
      <c r="A47" s="62"/>
      <c r="B47" s="67"/>
      <c r="C47" s="64"/>
      <c r="D47" s="64"/>
      <c r="E47" s="68"/>
    </row>
    <row r="48" spans="1:5" ht="12.75">
      <c r="A48" s="62"/>
      <c r="B48" s="67"/>
      <c r="C48" s="64"/>
      <c r="D48" s="64"/>
      <c r="E48" s="68"/>
    </row>
    <row r="49" spans="1:5" ht="12.75">
      <c r="A49" s="62"/>
      <c r="B49" s="67"/>
      <c r="C49" s="64"/>
      <c r="D49" s="64"/>
      <c r="E49" s="68"/>
    </row>
    <row r="50" spans="1:5" ht="20.25" customHeight="1">
      <c r="A50" s="40" t="s">
        <v>0</v>
      </c>
      <c r="B50" s="41" t="s">
        <v>1</v>
      </c>
      <c r="C50" s="40" t="s">
        <v>2</v>
      </c>
      <c r="D50" s="40" t="s">
        <v>3</v>
      </c>
      <c r="E50" s="40" t="s">
        <v>4</v>
      </c>
    </row>
    <row r="51" spans="1:5" ht="40.5" customHeight="1">
      <c r="A51" s="66">
        <v>1</v>
      </c>
      <c r="B51" s="43"/>
      <c r="C51" s="94">
        <f>320000-210643</f>
        <v>109357</v>
      </c>
      <c r="D51" s="94"/>
      <c r="E51" s="93" t="s">
        <v>94</v>
      </c>
    </row>
    <row r="52" spans="1:5" ht="22.5">
      <c r="A52" s="51" t="s">
        <v>26</v>
      </c>
      <c r="B52" s="52" t="s">
        <v>56</v>
      </c>
      <c r="C52" s="95">
        <f>SUM(C51)</f>
        <v>109357</v>
      </c>
      <c r="D52" s="95"/>
      <c r="E52" s="61">
        <f>D52/C52</f>
        <v>0</v>
      </c>
    </row>
    <row r="53" spans="1:5" ht="12.75">
      <c r="A53" s="62"/>
      <c r="B53" s="67"/>
      <c r="C53" s="64"/>
      <c r="D53" s="64"/>
      <c r="E53" s="68"/>
    </row>
    <row r="54" spans="1:5" ht="12.75">
      <c r="A54" s="62"/>
      <c r="B54" s="67"/>
      <c r="C54" s="64"/>
      <c r="D54" s="64"/>
      <c r="E54" s="68"/>
    </row>
    <row r="55" spans="1:5" ht="15">
      <c r="A55" s="110" t="s">
        <v>52</v>
      </c>
      <c r="B55" s="67"/>
      <c r="C55" s="64"/>
      <c r="D55" s="64"/>
      <c r="E55" s="68"/>
    </row>
    <row r="56" spans="1:5" ht="12.75">
      <c r="A56" s="62"/>
      <c r="B56" s="67"/>
      <c r="C56" s="64"/>
      <c r="D56" s="64"/>
      <c r="E56" s="68"/>
    </row>
    <row r="57" spans="1:6" ht="25.5">
      <c r="A57" s="40" t="s">
        <v>0</v>
      </c>
      <c r="B57" s="41" t="s">
        <v>1</v>
      </c>
      <c r="C57" s="40" t="s">
        <v>2</v>
      </c>
      <c r="D57" s="40" t="s">
        <v>3</v>
      </c>
      <c r="E57" s="40" t="s">
        <v>4</v>
      </c>
      <c r="F57" s="42" t="s">
        <v>27</v>
      </c>
    </row>
    <row r="58" spans="1:6" ht="24.75" customHeight="1">
      <c r="A58" s="69"/>
      <c r="B58" s="49"/>
      <c r="C58" s="97"/>
      <c r="D58" s="97"/>
      <c r="E58" s="38" t="s">
        <v>28</v>
      </c>
      <c r="F58" s="103"/>
    </row>
    <row r="59" spans="1:6" ht="12.75">
      <c r="A59" s="70"/>
      <c r="B59" s="71"/>
      <c r="C59" s="72"/>
      <c r="D59" s="72"/>
      <c r="E59" s="73"/>
      <c r="F59" s="104"/>
    </row>
    <row r="60" spans="1:6" ht="24.75" customHeight="1">
      <c r="A60" s="48"/>
      <c r="B60" s="49"/>
      <c r="C60" s="97"/>
      <c r="D60" s="97"/>
      <c r="E60" s="38" t="s">
        <v>29</v>
      </c>
      <c r="F60" s="103"/>
    </row>
    <row r="61" spans="1:6" ht="24.75" customHeight="1">
      <c r="A61" s="55"/>
      <c r="B61" s="56"/>
      <c r="C61" s="116"/>
      <c r="D61" s="116"/>
      <c r="E61" s="58"/>
      <c r="F61" s="117"/>
    </row>
    <row r="62" spans="1:7" ht="25.5">
      <c r="A62" s="40"/>
      <c r="B62" s="43"/>
      <c r="C62" s="44"/>
      <c r="D62" s="44">
        <v>30000</v>
      </c>
      <c r="E62" s="88" t="s">
        <v>30</v>
      </c>
      <c r="F62" s="89" t="s">
        <v>43</v>
      </c>
      <c r="G62" s="75"/>
    </row>
    <row r="63" spans="1:6" ht="24.75" customHeight="1">
      <c r="A63" s="76"/>
      <c r="B63" s="77"/>
      <c r="C63" s="98"/>
      <c r="D63" s="118">
        <f>SUM(D62)</f>
        <v>30000</v>
      </c>
      <c r="E63" s="77" t="s">
        <v>31</v>
      </c>
      <c r="F63" s="99"/>
    </row>
    <row r="64" spans="1:6" ht="24.75" customHeight="1">
      <c r="A64" s="78"/>
      <c r="B64" s="68"/>
      <c r="C64" s="114"/>
      <c r="D64" s="114"/>
      <c r="E64" s="68"/>
      <c r="F64" s="106"/>
    </row>
    <row r="65" spans="1:6" ht="45.75" customHeight="1">
      <c r="A65" s="51"/>
      <c r="B65" s="80">
        <v>6260</v>
      </c>
      <c r="C65" s="100">
        <f>150000+60000</f>
        <v>210000</v>
      </c>
      <c r="D65" s="100">
        <f>D58+D60+D63</f>
        <v>30000</v>
      </c>
      <c r="E65" s="109" t="s">
        <v>33</v>
      </c>
      <c r="F65" s="107"/>
    </row>
    <row r="66" spans="1:6" ht="12.75">
      <c r="A66" s="81"/>
      <c r="B66" s="81"/>
      <c r="C66" s="82"/>
      <c r="D66" s="82"/>
      <c r="E66" s="81"/>
      <c r="F66" s="108"/>
    </row>
    <row r="67" spans="3:6" ht="12.75">
      <c r="C67" s="84"/>
      <c r="D67" s="84"/>
      <c r="F67" s="83"/>
    </row>
    <row r="68" spans="1:6" ht="15">
      <c r="A68" s="110" t="s">
        <v>53</v>
      </c>
      <c r="C68" s="84"/>
      <c r="D68" s="84"/>
      <c r="F68" s="83"/>
    </row>
    <row r="69" ht="12.75">
      <c r="F69" s="83"/>
    </row>
    <row r="70" spans="1:6" ht="25.5">
      <c r="A70" s="40" t="s">
        <v>0</v>
      </c>
      <c r="B70" s="41" t="s">
        <v>1</v>
      </c>
      <c r="C70" s="40" t="s">
        <v>2</v>
      </c>
      <c r="D70" s="40" t="s">
        <v>3</v>
      </c>
      <c r="E70" s="40" t="s">
        <v>4</v>
      </c>
      <c r="F70" s="42" t="s">
        <v>27</v>
      </c>
    </row>
    <row r="71" spans="1:6" ht="24.75" customHeight="1">
      <c r="A71" s="40"/>
      <c r="B71" s="43"/>
      <c r="C71" s="44"/>
      <c r="D71" s="94">
        <f>3651+3207</f>
        <v>6858</v>
      </c>
      <c r="E71" s="88" t="s">
        <v>79</v>
      </c>
      <c r="F71" s="42"/>
    </row>
    <row r="72" spans="1:6" ht="24.75" customHeight="1">
      <c r="A72" s="46"/>
      <c r="B72" s="46"/>
      <c r="C72" s="47"/>
      <c r="D72" s="96">
        <f>D71</f>
        <v>6858</v>
      </c>
      <c r="E72" s="119" t="s">
        <v>80</v>
      </c>
      <c r="F72" s="76"/>
    </row>
    <row r="73" spans="1:6" ht="24.75" customHeight="1">
      <c r="A73" s="40"/>
      <c r="B73" s="43"/>
      <c r="C73" s="44"/>
      <c r="D73" s="94">
        <f>922+1006+1070+800+620</f>
        <v>4418</v>
      </c>
      <c r="E73" s="88" t="s">
        <v>81</v>
      </c>
      <c r="F73" s="42"/>
    </row>
    <row r="74" spans="1:6" ht="24.75" customHeight="1">
      <c r="A74" s="40"/>
      <c r="B74" s="43"/>
      <c r="C74" s="44"/>
      <c r="D74" s="96">
        <f>D73</f>
        <v>4418</v>
      </c>
      <c r="E74" s="38" t="s">
        <v>82</v>
      </c>
      <c r="F74" s="42"/>
    </row>
    <row r="75" spans="1:6" ht="24.75" customHeight="1">
      <c r="A75" s="40"/>
      <c r="B75" s="43"/>
      <c r="C75" s="44"/>
      <c r="D75" s="101">
        <f>2000+910+2140</f>
        <v>5050</v>
      </c>
      <c r="E75" s="120" t="s">
        <v>38</v>
      </c>
      <c r="F75" s="42"/>
    </row>
    <row r="76" spans="1:6" ht="30" customHeight="1">
      <c r="A76" s="48"/>
      <c r="B76" s="49"/>
      <c r="C76" s="50"/>
      <c r="D76" s="98">
        <f>D75</f>
        <v>5050</v>
      </c>
      <c r="E76" s="38" t="s">
        <v>39</v>
      </c>
      <c r="F76" s="79"/>
    </row>
    <row r="77" spans="1:6" ht="24.75" customHeight="1">
      <c r="A77" s="51"/>
      <c r="B77" s="85" t="s">
        <v>32</v>
      </c>
      <c r="C77" s="102">
        <f>50000+30000</f>
        <v>80000</v>
      </c>
      <c r="D77" s="102">
        <f>D72+D74+D76</f>
        <v>16326</v>
      </c>
      <c r="E77" s="86"/>
      <c r="F77" s="54"/>
    </row>
    <row r="78" ht="12.75">
      <c r="F78" s="74"/>
    </row>
    <row r="79" ht="12.75">
      <c r="A79" s="111"/>
    </row>
    <row r="80" ht="21.75" customHeight="1">
      <c r="A80" s="11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workbookViewId="0" topLeftCell="A1">
      <selection activeCell="G49" sqref="G49"/>
    </sheetView>
  </sheetViews>
  <sheetFormatPr defaultColWidth="9.00390625" defaultRowHeight="12.75"/>
  <cols>
    <col min="1" max="1" width="14.75390625" style="0" customWidth="1"/>
    <col min="2" max="2" width="7.25390625" style="0" customWidth="1"/>
    <col min="3" max="3" width="8.875" style="121" customWidth="1"/>
    <col min="4" max="4" width="10.625" style="121" hidden="1" customWidth="1"/>
    <col min="5" max="5" width="48.125" style="0" customWidth="1"/>
    <col min="6" max="6" width="16.75390625" style="122" customWidth="1"/>
    <col min="7" max="7" width="16.875" style="0" customWidth="1"/>
  </cols>
  <sheetData>
    <row r="1" spans="1:6" ht="12.75">
      <c r="A1" t="s">
        <v>157</v>
      </c>
      <c r="C1"/>
      <c r="D1"/>
      <c r="F1"/>
    </row>
    <row r="2" spans="1:6" ht="12.75">
      <c r="A2" s="194" t="s">
        <v>158</v>
      </c>
      <c r="C2"/>
      <c r="D2"/>
      <c r="F2"/>
    </row>
    <row r="3" spans="1:6" ht="12.75">
      <c r="A3" s="193" t="s">
        <v>153</v>
      </c>
      <c r="C3"/>
      <c r="D3"/>
      <c r="F3"/>
    </row>
    <row r="4" spans="1:6" ht="12.75">
      <c r="A4" s="193"/>
      <c r="C4"/>
      <c r="D4"/>
      <c r="F4"/>
    </row>
    <row r="5" spans="1:6" ht="12.75">
      <c r="A5" t="s">
        <v>151</v>
      </c>
      <c r="C5"/>
      <c r="D5"/>
      <c r="F5"/>
    </row>
    <row r="6" spans="1:6" ht="12.75">
      <c r="A6" t="s">
        <v>152</v>
      </c>
      <c r="C6"/>
      <c r="D6"/>
      <c r="F6"/>
    </row>
    <row r="7" spans="1:6" ht="12.75">
      <c r="A7" s="193" t="s">
        <v>159</v>
      </c>
      <c r="C7"/>
      <c r="D7"/>
      <c r="F7"/>
    </row>
    <row r="8" spans="1:6" ht="15.75">
      <c r="A8" s="195"/>
      <c r="C8"/>
      <c r="D8"/>
      <c r="F8"/>
    </row>
    <row r="9" spans="1:6" ht="15">
      <c r="A9" s="110" t="s">
        <v>24</v>
      </c>
      <c r="B9" s="39"/>
      <c r="C9" s="123"/>
      <c r="D9" s="123"/>
      <c r="E9" s="39"/>
      <c r="F9" s="124"/>
    </row>
    <row r="10" spans="1:6" ht="12.75">
      <c r="A10" s="55"/>
      <c r="B10" s="56"/>
      <c r="C10" s="125"/>
      <c r="D10" s="125"/>
      <c r="E10" s="58"/>
      <c r="F10" s="126"/>
    </row>
    <row r="11" spans="1:6" ht="15">
      <c r="A11" s="113" t="s">
        <v>46</v>
      </c>
      <c r="B11" s="56"/>
      <c r="C11" s="125"/>
      <c r="D11" s="125"/>
      <c r="E11" s="58"/>
      <c r="F11" s="126"/>
    </row>
    <row r="12" spans="1:6" ht="12.75">
      <c r="A12" s="55"/>
      <c r="B12" s="56"/>
      <c r="C12" s="125"/>
      <c r="D12" s="125"/>
      <c r="E12" s="58"/>
      <c r="F12" s="126"/>
    </row>
    <row r="13" spans="1:6" ht="19.5">
      <c r="A13" s="40" t="s">
        <v>0</v>
      </c>
      <c r="B13" s="41" t="s">
        <v>1</v>
      </c>
      <c r="C13" s="127" t="s">
        <v>2</v>
      </c>
      <c r="D13" s="127" t="s">
        <v>3</v>
      </c>
      <c r="E13" s="40" t="s">
        <v>4</v>
      </c>
      <c r="F13" s="131" t="s">
        <v>58</v>
      </c>
    </row>
    <row r="14" spans="1:6" ht="25.5">
      <c r="A14" s="40">
        <v>1</v>
      </c>
      <c r="B14" s="43"/>
      <c r="C14" s="128">
        <v>2059</v>
      </c>
      <c r="D14" s="128"/>
      <c r="E14" s="156" t="s">
        <v>102</v>
      </c>
      <c r="F14" s="131" t="s">
        <v>64</v>
      </c>
    </row>
    <row r="15" spans="1:6" ht="38.25">
      <c r="A15" s="40">
        <v>2</v>
      </c>
      <c r="B15" s="43"/>
      <c r="C15" s="128">
        <f>23000-15000</f>
        <v>8000</v>
      </c>
      <c r="D15" s="128"/>
      <c r="E15" s="157" t="s">
        <v>155</v>
      </c>
      <c r="F15" s="131" t="s">
        <v>104</v>
      </c>
    </row>
    <row r="16" spans="1:6" ht="48" customHeight="1">
      <c r="A16" s="40">
        <v>3</v>
      </c>
      <c r="B16" s="43"/>
      <c r="C16" s="128">
        <v>10000</v>
      </c>
      <c r="D16" s="128"/>
      <c r="E16" s="157" t="s">
        <v>170</v>
      </c>
      <c r="F16" s="131" t="s">
        <v>107</v>
      </c>
    </row>
    <row r="17" spans="1:6" ht="27.75" customHeight="1">
      <c r="A17" s="40">
        <v>4</v>
      </c>
      <c r="B17" s="43"/>
      <c r="C17" s="128">
        <v>10000</v>
      </c>
      <c r="D17" s="128"/>
      <c r="E17" s="184" t="s">
        <v>147</v>
      </c>
      <c r="F17" s="131" t="s">
        <v>105</v>
      </c>
    </row>
    <row r="18" spans="1:6" ht="25.5">
      <c r="A18" s="40">
        <v>5</v>
      </c>
      <c r="B18" s="43"/>
      <c r="C18" s="128">
        <v>100000</v>
      </c>
      <c r="D18" s="128"/>
      <c r="E18" s="185" t="s">
        <v>148</v>
      </c>
      <c r="F18" s="131" t="s">
        <v>106</v>
      </c>
    </row>
    <row r="19" spans="1:6" ht="25.5">
      <c r="A19" s="40">
        <v>6</v>
      </c>
      <c r="B19" s="43"/>
      <c r="C19" s="128">
        <v>10000</v>
      </c>
      <c r="D19" s="128"/>
      <c r="E19" s="180" t="s">
        <v>108</v>
      </c>
      <c r="F19" s="181" t="s">
        <v>106</v>
      </c>
    </row>
    <row r="20" spans="1:6" ht="19.5">
      <c r="A20" s="40">
        <v>7</v>
      </c>
      <c r="B20" s="43"/>
      <c r="C20" s="128">
        <v>5000</v>
      </c>
      <c r="D20" s="128"/>
      <c r="E20" s="180" t="s">
        <v>171</v>
      </c>
      <c r="F20" s="131" t="s">
        <v>107</v>
      </c>
    </row>
    <row r="21" spans="1:6" ht="22.5">
      <c r="A21" s="51" t="s">
        <v>36</v>
      </c>
      <c r="B21" s="115" t="s">
        <v>35</v>
      </c>
      <c r="C21" s="129">
        <f>SUM(C14:C20)</f>
        <v>145059</v>
      </c>
      <c r="D21" s="129"/>
      <c r="E21" s="61"/>
      <c r="F21" s="182"/>
    </row>
    <row r="22" spans="1:6" ht="12.75">
      <c r="A22" s="39"/>
      <c r="B22" s="39"/>
      <c r="C22" s="123"/>
      <c r="D22" s="123"/>
      <c r="E22" s="39"/>
      <c r="F22" s="124"/>
    </row>
    <row r="23" spans="1:6" ht="15">
      <c r="A23" s="110" t="s">
        <v>47</v>
      </c>
      <c r="B23" s="39"/>
      <c r="C23" s="123"/>
      <c r="D23" s="123"/>
      <c r="E23" s="39"/>
      <c r="F23" s="124"/>
    </row>
    <row r="24" spans="1:6" ht="12.75">
      <c r="A24" s="39"/>
      <c r="B24" s="39"/>
      <c r="C24" s="123"/>
      <c r="D24" s="123"/>
      <c r="E24" s="39"/>
      <c r="F24" s="124"/>
    </row>
    <row r="25" spans="1:6" ht="19.5">
      <c r="A25" s="40" t="s">
        <v>0</v>
      </c>
      <c r="B25" s="41" t="s">
        <v>1</v>
      </c>
      <c r="C25" s="127" t="s">
        <v>2</v>
      </c>
      <c r="D25" s="127" t="s">
        <v>3</v>
      </c>
      <c r="E25" s="186" t="s">
        <v>4</v>
      </c>
      <c r="F25" s="131" t="s">
        <v>58</v>
      </c>
    </row>
    <row r="26" spans="1:6" ht="25.5">
      <c r="A26" s="40">
        <v>1</v>
      </c>
      <c r="B26" s="43"/>
      <c r="C26" s="127">
        <v>146300</v>
      </c>
      <c r="D26" s="161"/>
      <c r="E26" s="89" t="s">
        <v>109</v>
      </c>
      <c r="F26" s="131" t="s">
        <v>104</v>
      </c>
    </row>
    <row r="27" spans="1:6" ht="19.5">
      <c r="A27" s="40">
        <f>A26+1</f>
        <v>2</v>
      </c>
      <c r="B27" s="43"/>
      <c r="C27" s="127">
        <v>30000</v>
      </c>
      <c r="D27" s="161"/>
      <c r="E27" s="159" t="s">
        <v>113</v>
      </c>
      <c r="F27" s="131" t="s">
        <v>107</v>
      </c>
    </row>
    <row r="28" spans="1:6" ht="19.5">
      <c r="A28" s="40">
        <f>A27+1</f>
        <v>3</v>
      </c>
      <c r="B28" s="43"/>
      <c r="C28" s="127">
        <v>10000</v>
      </c>
      <c r="D28" s="161"/>
      <c r="E28" s="160" t="s">
        <v>114</v>
      </c>
      <c r="F28" s="131" t="s">
        <v>107</v>
      </c>
    </row>
    <row r="29" spans="1:6" ht="38.25">
      <c r="A29" s="40">
        <f>A28+1</f>
        <v>4</v>
      </c>
      <c r="B29" s="43"/>
      <c r="C29" s="127">
        <v>30000</v>
      </c>
      <c r="D29" s="161"/>
      <c r="E29" s="156" t="s">
        <v>115</v>
      </c>
      <c r="F29" s="131" t="s">
        <v>116</v>
      </c>
    </row>
    <row r="30" spans="1:6" ht="16.5" customHeight="1">
      <c r="A30" s="40">
        <f>A29+1</f>
        <v>5</v>
      </c>
      <c r="B30" s="43"/>
      <c r="C30" s="127">
        <v>20000</v>
      </c>
      <c r="E30" s="158" t="s">
        <v>118</v>
      </c>
      <c r="F30" s="131" t="s">
        <v>117</v>
      </c>
    </row>
    <row r="31" spans="1:6" ht="16.5" customHeight="1">
      <c r="A31" s="40">
        <v>6</v>
      </c>
      <c r="B31" s="43"/>
      <c r="C31" s="127">
        <v>5000</v>
      </c>
      <c r="E31" s="158" t="s">
        <v>171</v>
      </c>
      <c r="F31" s="131" t="s">
        <v>116</v>
      </c>
    </row>
    <row r="32" spans="1:6" ht="22.5">
      <c r="A32" s="51" t="s">
        <v>23</v>
      </c>
      <c r="B32" s="60" t="s">
        <v>5</v>
      </c>
      <c r="C32" s="129">
        <f>SUM(C26:C31)</f>
        <v>241300</v>
      </c>
      <c r="D32" s="129"/>
      <c r="E32" s="61"/>
      <c r="F32" s="143"/>
    </row>
    <row r="33" spans="1:6" ht="12.75">
      <c r="A33" s="62"/>
      <c r="B33" s="63"/>
      <c r="C33" s="130"/>
      <c r="D33" s="130"/>
      <c r="E33" s="65"/>
      <c r="F33" s="124"/>
    </row>
    <row r="34" spans="1:6" ht="12.75">
      <c r="A34" s="62"/>
      <c r="B34" s="63"/>
      <c r="C34" s="130"/>
      <c r="D34" s="130"/>
      <c r="E34" s="65"/>
      <c r="F34" s="124"/>
    </row>
    <row r="35" spans="1:6" ht="15">
      <c r="A35" s="110" t="s">
        <v>49</v>
      </c>
      <c r="B35" s="63"/>
      <c r="C35" s="130"/>
      <c r="D35" s="130"/>
      <c r="E35" s="65"/>
      <c r="F35" s="124"/>
    </row>
    <row r="36" spans="1:6" ht="12.75">
      <c r="A36" s="62"/>
      <c r="B36" s="63"/>
      <c r="C36" s="130"/>
      <c r="D36" s="130"/>
      <c r="E36" s="65"/>
      <c r="F36" s="124"/>
    </row>
    <row r="37" spans="1:8" ht="19.5">
      <c r="A37" s="40" t="s">
        <v>0</v>
      </c>
      <c r="B37" s="41" t="s">
        <v>1</v>
      </c>
      <c r="C37" s="127" t="s">
        <v>2</v>
      </c>
      <c r="D37" s="127" t="s">
        <v>3</v>
      </c>
      <c r="E37" s="40" t="s">
        <v>4</v>
      </c>
      <c r="F37" s="131" t="s">
        <v>58</v>
      </c>
      <c r="G37" s="132"/>
      <c r="H37" s="133"/>
    </row>
    <row r="38" spans="1:8" ht="23.25" customHeight="1">
      <c r="A38" s="66">
        <v>1</v>
      </c>
      <c r="B38" s="43"/>
      <c r="C38" s="128">
        <v>191000</v>
      </c>
      <c r="D38" s="136"/>
      <c r="E38" s="168" t="s">
        <v>121</v>
      </c>
      <c r="F38" s="213" t="s">
        <v>125</v>
      </c>
      <c r="G38" s="135"/>
      <c r="H38" s="133"/>
    </row>
    <row r="39" spans="1:8" ht="25.5" customHeight="1">
      <c r="A39" s="66">
        <f aca="true" t="shared" si="0" ref="A39:A48">A38+1</f>
        <v>2</v>
      </c>
      <c r="B39" s="43"/>
      <c r="C39" s="128">
        <v>252000</v>
      </c>
      <c r="D39" s="164"/>
      <c r="E39" s="166" t="s">
        <v>122</v>
      </c>
      <c r="F39" s="214"/>
      <c r="G39" s="135"/>
      <c r="H39" s="133"/>
    </row>
    <row r="40" spans="1:8" ht="45.75" customHeight="1">
      <c r="A40" s="66">
        <f t="shared" si="0"/>
        <v>3</v>
      </c>
      <c r="B40" s="208"/>
      <c r="C40" s="210">
        <v>511000</v>
      </c>
      <c r="D40" s="211"/>
      <c r="E40" s="167" t="s">
        <v>123</v>
      </c>
      <c r="F40" s="214"/>
      <c r="G40" s="135"/>
      <c r="H40" s="133"/>
    </row>
    <row r="41" spans="1:8" ht="27.75" customHeight="1">
      <c r="A41" s="66">
        <f t="shared" si="0"/>
        <v>4</v>
      </c>
      <c r="B41" s="209"/>
      <c r="C41" s="210"/>
      <c r="D41" s="212"/>
      <c r="E41" s="187" t="s">
        <v>124</v>
      </c>
      <c r="F41" s="214"/>
      <c r="G41" s="135"/>
      <c r="H41" s="133"/>
    </row>
    <row r="42" spans="1:8" ht="44.25" customHeight="1">
      <c r="A42" s="66">
        <f t="shared" si="0"/>
        <v>5</v>
      </c>
      <c r="B42" s="170"/>
      <c r="C42" s="176">
        <v>141000</v>
      </c>
      <c r="D42" s="165"/>
      <c r="E42" s="168" t="s">
        <v>126</v>
      </c>
      <c r="F42" s="213" t="s">
        <v>64</v>
      </c>
      <c r="G42" s="135"/>
      <c r="H42" s="133"/>
    </row>
    <row r="43" spans="1:8" ht="43.5" customHeight="1">
      <c r="A43" s="66">
        <f t="shared" si="0"/>
        <v>6</v>
      </c>
      <c r="B43" s="163"/>
      <c r="C43" s="128">
        <v>240000</v>
      </c>
      <c r="D43" s="165"/>
      <c r="E43" s="167" t="s">
        <v>127</v>
      </c>
      <c r="F43" s="219"/>
      <c r="G43" s="135"/>
      <c r="H43" s="133"/>
    </row>
    <row r="44" spans="1:8" ht="27.75" customHeight="1">
      <c r="A44" s="66">
        <f t="shared" si="0"/>
        <v>7</v>
      </c>
      <c r="B44" s="163"/>
      <c r="C44" s="128">
        <v>246000</v>
      </c>
      <c r="D44" s="165"/>
      <c r="E44" s="171" t="s">
        <v>128</v>
      </c>
      <c r="F44" s="134" t="s">
        <v>60</v>
      </c>
      <c r="G44" s="135"/>
      <c r="H44" s="133"/>
    </row>
    <row r="45" spans="1:8" ht="27.75" customHeight="1">
      <c r="A45" s="66">
        <f t="shared" si="0"/>
        <v>8</v>
      </c>
      <c r="B45" s="163"/>
      <c r="C45" s="128">
        <v>149000</v>
      </c>
      <c r="D45" s="165"/>
      <c r="E45" s="172" t="s">
        <v>129</v>
      </c>
      <c r="F45" s="134" t="s">
        <v>60</v>
      </c>
      <c r="G45" s="135"/>
      <c r="H45" s="133"/>
    </row>
    <row r="46" spans="1:8" ht="27.75" customHeight="1">
      <c r="A46" s="66">
        <f t="shared" si="0"/>
        <v>9</v>
      </c>
      <c r="B46" s="163"/>
      <c r="C46" s="176">
        <v>296000</v>
      </c>
      <c r="D46" s="165"/>
      <c r="E46" s="174" t="s">
        <v>130</v>
      </c>
      <c r="F46" s="162" t="s">
        <v>131</v>
      </c>
      <c r="G46" s="135"/>
      <c r="H46" s="133"/>
    </row>
    <row r="47" spans="1:8" ht="44.25" customHeight="1">
      <c r="A47" s="66">
        <f t="shared" si="0"/>
        <v>10</v>
      </c>
      <c r="B47" s="163"/>
      <c r="C47" s="176">
        <v>5000</v>
      </c>
      <c r="D47" s="165"/>
      <c r="E47" s="89" t="s">
        <v>132</v>
      </c>
      <c r="F47" s="162" t="s">
        <v>133</v>
      </c>
      <c r="G47" s="135"/>
      <c r="H47" s="133"/>
    </row>
    <row r="48" spans="1:8" ht="44.25" customHeight="1">
      <c r="A48" s="66">
        <f t="shared" si="0"/>
        <v>11</v>
      </c>
      <c r="B48" s="163"/>
      <c r="C48" s="176">
        <v>10000</v>
      </c>
      <c r="D48" s="165"/>
      <c r="E48" s="169" t="s">
        <v>149</v>
      </c>
      <c r="F48" s="162" t="s">
        <v>134</v>
      </c>
      <c r="G48" s="135"/>
      <c r="H48" s="133"/>
    </row>
    <row r="49" spans="1:8" ht="22.5">
      <c r="A49" s="51" t="s">
        <v>26</v>
      </c>
      <c r="B49" s="52" t="s">
        <v>25</v>
      </c>
      <c r="C49" s="137">
        <f>SUM(C38:C48)</f>
        <v>2041000</v>
      </c>
      <c r="D49" s="137">
        <f>SUM(D38:D47)</f>
        <v>0</v>
      </c>
      <c r="E49" s="173"/>
      <c r="F49" s="138"/>
      <c r="G49" s="139"/>
      <c r="H49" s="133"/>
    </row>
    <row r="50" spans="1:7" ht="12.75">
      <c r="A50" s="62"/>
      <c r="B50" s="67"/>
      <c r="C50" s="130"/>
      <c r="D50" s="130"/>
      <c r="E50" s="68"/>
      <c r="F50" s="140"/>
      <c r="G50" s="141"/>
    </row>
    <row r="51" spans="1:7" ht="19.5">
      <c r="A51" s="40" t="s">
        <v>0</v>
      </c>
      <c r="B51" s="41" t="s">
        <v>1</v>
      </c>
      <c r="C51" s="127" t="s">
        <v>2</v>
      </c>
      <c r="D51" s="127" t="s">
        <v>3</v>
      </c>
      <c r="E51" s="40" t="s">
        <v>4</v>
      </c>
      <c r="F51" s="131" t="s">
        <v>58</v>
      </c>
      <c r="G51" s="132"/>
    </row>
    <row r="52" spans="1:7" ht="27.75" customHeight="1">
      <c r="A52" s="40">
        <v>1</v>
      </c>
      <c r="B52" s="41"/>
      <c r="C52" s="128">
        <v>58560</v>
      </c>
      <c r="D52" s="128"/>
      <c r="E52" s="157" t="s">
        <v>103</v>
      </c>
      <c r="F52" s="131" t="s">
        <v>64</v>
      </c>
      <c r="G52" s="135"/>
    </row>
    <row r="53" spans="1:7" ht="27.75" customHeight="1">
      <c r="A53" s="40">
        <f>1+A52</f>
        <v>2</v>
      </c>
      <c r="B53" s="41"/>
      <c r="C53" s="128">
        <v>150000</v>
      </c>
      <c r="D53" s="128"/>
      <c r="E53" s="183" t="s">
        <v>110</v>
      </c>
      <c r="F53" s="131" t="s">
        <v>112</v>
      </c>
      <c r="G53" s="135"/>
    </row>
    <row r="54" spans="1:7" ht="27.75" customHeight="1">
      <c r="A54" s="40">
        <f>1+A53</f>
        <v>3</v>
      </c>
      <c r="B54" s="41"/>
      <c r="C54" s="128">
        <v>400000</v>
      </c>
      <c r="D54" s="128"/>
      <c r="E54" s="174" t="s">
        <v>111</v>
      </c>
      <c r="F54" s="131" t="s">
        <v>112</v>
      </c>
      <c r="G54" s="135"/>
    </row>
    <row r="55" spans="1:7" ht="27.75" customHeight="1">
      <c r="A55" s="40">
        <f>1+A54</f>
        <v>4</v>
      </c>
      <c r="B55" s="41"/>
      <c r="C55" s="128">
        <v>15000</v>
      </c>
      <c r="D55" s="128"/>
      <c r="E55" s="89" t="s">
        <v>156</v>
      </c>
      <c r="F55" s="131" t="s">
        <v>104</v>
      </c>
      <c r="G55" s="135"/>
    </row>
    <row r="56" spans="1:7" ht="22.5">
      <c r="A56" s="51" t="s">
        <v>74</v>
      </c>
      <c r="B56" s="52" t="s">
        <v>75</v>
      </c>
      <c r="C56" s="137">
        <f>SUM(C52:C55)</f>
        <v>623560</v>
      </c>
      <c r="D56" s="137"/>
      <c r="E56" s="173"/>
      <c r="F56" s="138"/>
      <c r="G56" s="142"/>
    </row>
    <row r="57" spans="1:6" ht="12.75">
      <c r="A57" s="62"/>
      <c r="B57" s="67"/>
      <c r="C57" s="130"/>
      <c r="D57" s="130"/>
      <c r="E57" s="68"/>
      <c r="F57" s="124"/>
    </row>
    <row r="58" spans="1:6" ht="19.5">
      <c r="A58" s="40" t="s">
        <v>0</v>
      </c>
      <c r="B58" s="41" t="s">
        <v>1</v>
      </c>
      <c r="C58" s="127" t="s">
        <v>2</v>
      </c>
      <c r="D58" s="127" t="s">
        <v>3</v>
      </c>
      <c r="E58" s="40" t="s">
        <v>4</v>
      </c>
      <c r="F58" s="131" t="s">
        <v>58</v>
      </c>
    </row>
    <row r="59" spans="1:6" ht="25.5">
      <c r="A59" s="40">
        <v>1</v>
      </c>
      <c r="B59" s="41"/>
      <c r="C59" s="128">
        <v>109357</v>
      </c>
      <c r="D59" s="128"/>
      <c r="E59" s="157" t="s">
        <v>145</v>
      </c>
      <c r="F59" s="131"/>
    </row>
    <row r="60" spans="1:6" ht="22.5">
      <c r="A60" s="51" t="s">
        <v>146</v>
      </c>
      <c r="B60" s="52" t="s">
        <v>56</v>
      </c>
      <c r="C60" s="137">
        <f>SUM(C57:C59)</f>
        <v>109357</v>
      </c>
      <c r="D60" s="137"/>
      <c r="E60" s="61"/>
      <c r="F60" s="138"/>
    </row>
    <row r="61" spans="1:6" ht="12.75">
      <c r="A61" s="62"/>
      <c r="B61" s="67"/>
      <c r="C61" s="130"/>
      <c r="D61" s="130"/>
      <c r="E61" s="68"/>
      <c r="F61" s="124"/>
    </row>
    <row r="62" spans="1:6" ht="15">
      <c r="A62" s="110" t="s">
        <v>167</v>
      </c>
      <c r="B62" s="67"/>
      <c r="C62" s="130"/>
      <c r="D62" s="130"/>
      <c r="E62" s="68"/>
      <c r="F62" s="124"/>
    </row>
    <row r="63" spans="1:6" ht="15">
      <c r="A63" s="110" t="s">
        <v>169</v>
      </c>
      <c r="B63" s="67"/>
      <c r="C63" s="130"/>
      <c r="D63" s="130"/>
      <c r="E63" s="68"/>
      <c r="F63" s="124"/>
    </row>
    <row r="64" spans="1:6" ht="15">
      <c r="A64" s="110" t="s">
        <v>168</v>
      </c>
      <c r="B64" s="67"/>
      <c r="C64" s="130"/>
      <c r="D64" s="130"/>
      <c r="E64" s="68"/>
      <c r="F64" s="124"/>
    </row>
    <row r="65" spans="1:6" ht="12.75">
      <c r="A65" s="62"/>
      <c r="B65" s="67"/>
      <c r="C65" s="130"/>
      <c r="D65" s="130"/>
      <c r="E65" s="68"/>
      <c r="F65" s="124"/>
    </row>
    <row r="66" spans="1:6" ht="19.5">
      <c r="A66" s="40" t="s">
        <v>0</v>
      </c>
      <c r="B66" s="41" t="s">
        <v>1</v>
      </c>
      <c r="C66" s="127" t="s">
        <v>2</v>
      </c>
      <c r="D66" s="127" t="s">
        <v>3</v>
      </c>
      <c r="E66" s="40" t="s">
        <v>4</v>
      </c>
      <c r="F66" s="131" t="s">
        <v>58</v>
      </c>
    </row>
    <row r="67" spans="1:6" ht="15.75">
      <c r="A67" s="40">
        <v>1</v>
      </c>
      <c r="B67" s="41"/>
      <c r="C67" s="128">
        <v>90000</v>
      </c>
      <c r="D67" s="136"/>
      <c r="E67" s="89" t="s">
        <v>119</v>
      </c>
      <c r="F67" s="213" t="s">
        <v>120</v>
      </c>
    </row>
    <row r="68" spans="1:6" ht="25.5">
      <c r="A68" s="40">
        <v>2</v>
      </c>
      <c r="B68" s="41"/>
      <c r="C68" s="128">
        <v>47000</v>
      </c>
      <c r="D68" s="128"/>
      <c r="E68" s="89" t="s">
        <v>141</v>
      </c>
      <c r="F68" s="214"/>
    </row>
    <row r="69" spans="1:6" ht="22.5">
      <c r="A69" s="51" t="s">
        <v>146</v>
      </c>
      <c r="B69" s="52" t="s">
        <v>163</v>
      </c>
      <c r="C69" s="137">
        <f>SUM(C67:C68)</f>
        <v>137000</v>
      </c>
      <c r="D69" s="137"/>
      <c r="E69" s="61"/>
      <c r="F69" s="138"/>
    </row>
    <row r="70" spans="1:6" ht="12.75">
      <c r="A70" s="62"/>
      <c r="B70" s="67"/>
      <c r="C70" s="130"/>
      <c r="D70" s="130"/>
      <c r="E70" s="68"/>
      <c r="F70" s="124"/>
    </row>
    <row r="71" spans="1:6" ht="12.75">
      <c r="A71" s="62"/>
      <c r="B71" s="67"/>
      <c r="C71" s="130"/>
      <c r="D71" s="130"/>
      <c r="E71" s="175"/>
      <c r="F71" s="124"/>
    </row>
    <row r="72" spans="1:6" ht="15">
      <c r="A72" s="110" t="s">
        <v>164</v>
      </c>
      <c r="B72" s="67"/>
      <c r="C72" s="130"/>
      <c r="D72" s="130"/>
      <c r="E72" s="68"/>
      <c r="F72" s="124"/>
    </row>
    <row r="73" spans="1:6" ht="12.75">
      <c r="A73" s="62"/>
      <c r="B73" s="67"/>
      <c r="C73" s="130"/>
      <c r="D73" s="130"/>
      <c r="E73" s="68"/>
      <c r="F73" s="124"/>
    </row>
    <row r="74" spans="1:7" ht="19.5">
      <c r="A74" s="40" t="s">
        <v>0</v>
      </c>
      <c r="B74" s="41" t="s">
        <v>1</v>
      </c>
      <c r="C74" s="127" t="s">
        <v>2</v>
      </c>
      <c r="D74" s="127" t="s">
        <v>3</v>
      </c>
      <c r="E74" s="40" t="s">
        <v>4</v>
      </c>
      <c r="F74" s="131" t="s">
        <v>58</v>
      </c>
      <c r="G74" s="215"/>
    </row>
    <row r="75" spans="1:7" ht="36" customHeight="1">
      <c r="A75" s="40">
        <v>1</v>
      </c>
      <c r="B75" s="41"/>
      <c r="C75" s="128"/>
      <c r="D75" s="128"/>
      <c r="E75" s="89"/>
      <c r="F75" s="131" t="s">
        <v>138</v>
      </c>
      <c r="G75" s="216"/>
    </row>
    <row r="76" spans="1:7" ht="12.75">
      <c r="A76" s="51" t="s">
        <v>98</v>
      </c>
      <c r="B76" s="52" t="s">
        <v>99</v>
      </c>
      <c r="C76" s="137"/>
      <c r="D76" s="129"/>
      <c r="E76" s="61"/>
      <c r="F76" s="143"/>
      <c r="G76" s="216"/>
    </row>
    <row r="77" spans="1:6" ht="12.75">
      <c r="A77" s="62"/>
      <c r="B77" s="67"/>
      <c r="C77" s="130"/>
      <c r="D77" s="130"/>
      <c r="E77" s="68"/>
      <c r="F77" s="124"/>
    </row>
    <row r="78" spans="1:7" ht="19.5">
      <c r="A78" s="40" t="s">
        <v>0</v>
      </c>
      <c r="B78" s="41" t="s">
        <v>1</v>
      </c>
      <c r="C78" s="127" t="s">
        <v>2</v>
      </c>
      <c r="D78" s="127" t="s">
        <v>3</v>
      </c>
      <c r="E78" s="196" t="s">
        <v>4</v>
      </c>
      <c r="F78" s="131" t="s">
        <v>58</v>
      </c>
      <c r="G78" s="217"/>
    </row>
    <row r="79" spans="1:7" ht="25.5">
      <c r="A79" s="40">
        <v>1</v>
      </c>
      <c r="B79" s="41"/>
      <c r="C79" s="144">
        <v>200000</v>
      </c>
      <c r="D79" s="128"/>
      <c r="E79" s="89" t="s">
        <v>174</v>
      </c>
      <c r="F79" s="131" t="s">
        <v>135</v>
      </c>
      <c r="G79" s="217"/>
    </row>
    <row r="80" spans="1:7" ht="20.25" customHeight="1">
      <c r="A80" s="40">
        <v>2</v>
      </c>
      <c r="B80" s="41"/>
      <c r="C80" s="144">
        <v>150000</v>
      </c>
      <c r="D80" s="128"/>
      <c r="E80" t="s">
        <v>176</v>
      </c>
      <c r="F80" s="131" t="s">
        <v>101</v>
      </c>
      <c r="G80" s="217"/>
    </row>
    <row r="81" spans="1:7" ht="21.75" customHeight="1">
      <c r="A81" s="40">
        <v>3</v>
      </c>
      <c r="B81" s="41"/>
      <c r="C81" s="144">
        <v>90000</v>
      </c>
      <c r="D81" s="128"/>
      <c r="E81" s="89" t="s">
        <v>177</v>
      </c>
      <c r="F81" s="131" t="s">
        <v>136</v>
      </c>
      <c r="G81" s="217"/>
    </row>
    <row r="82" spans="1:7" ht="20.25" customHeight="1">
      <c r="A82" s="40">
        <v>4</v>
      </c>
      <c r="B82" s="41"/>
      <c r="C82" s="144">
        <v>80000</v>
      </c>
      <c r="D82" s="128"/>
      <c r="E82" s="91" t="s">
        <v>178</v>
      </c>
      <c r="F82" s="131" t="s">
        <v>42</v>
      </c>
      <c r="G82" s="217"/>
    </row>
    <row r="83" spans="1:7" ht="25.5">
      <c r="A83" s="40">
        <v>5</v>
      </c>
      <c r="B83" s="43"/>
      <c r="C83" s="128">
        <v>250000</v>
      </c>
      <c r="D83" s="128"/>
      <c r="E83" s="88" t="s">
        <v>172</v>
      </c>
      <c r="F83" s="134" t="s">
        <v>44</v>
      </c>
      <c r="G83" s="218"/>
    </row>
    <row r="84" spans="1:7" ht="38.25">
      <c r="A84" s="40">
        <v>6</v>
      </c>
      <c r="B84" s="43"/>
      <c r="C84" s="128">
        <v>100000</v>
      </c>
      <c r="D84" s="128"/>
      <c r="E84" s="88" t="s">
        <v>173</v>
      </c>
      <c r="F84" s="134" t="s">
        <v>137</v>
      </c>
      <c r="G84" s="218"/>
    </row>
    <row r="85" spans="1:7" ht="19.5" customHeight="1">
      <c r="A85" s="40">
        <v>7</v>
      </c>
      <c r="B85" s="43"/>
      <c r="C85" s="128">
        <v>80000</v>
      </c>
      <c r="D85" s="128"/>
      <c r="E85" s="91" t="s">
        <v>175</v>
      </c>
      <c r="F85" s="134" t="s">
        <v>41</v>
      </c>
      <c r="G85" s="218"/>
    </row>
    <row r="86" spans="1:7" ht="36" customHeight="1">
      <c r="A86" s="51" t="s">
        <v>100</v>
      </c>
      <c r="B86" s="145">
        <v>6260</v>
      </c>
      <c r="C86" s="137">
        <f>SUM(C79:C85)</f>
        <v>950000</v>
      </c>
      <c r="D86" s="137"/>
      <c r="E86" s="146"/>
      <c r="F86" s="147"/>
      <c r="G86" s="218"/>
    </row>
    <row r="87" spans="1:7" ht="12.75">
      <c r="A87" s="78"/>
      <c r="B87" s="68"/>
      <c r="C87" s="148"/>
      <c r="D87" s="148"/>
      <c r="E87" s="68"/>
      <c r="F87" s="149"/>
      <c r="G87" s="141"/>
    </row>
    <row r="88" spans="1:7" ht="15">
      <c r="A88" s="110" t="s">
        <v>165</v>
      </c>
      <c r="B88" s="39"/>
      <c r="C88" s="123"/>
      <c r="D88" s="123"/>
      <c r="E88" s="39"/>
      <c r="F88" s="140"/>
      <c r="G88" s="141"/>
    </row>
    <row r="89" spans="1:7" ht="12.75">
      <c r="A89" s="39"/>
      <c r="B89" s="39"/>
      <c r="C89" s="123"/>
      <c r="D89" s="123"/>
      <c r="E89" s="39"/>
      <c r="F89" s="140"/>
      <c r="G89" s="141"/>
    </row>
    <row r="90" spans="1:7" ht="15.75">
      <c r="A90" s="40" t="s">
        <v>0</v>
      </c>
      <c r="B90" s="41" t="s">
        <v>1</v>
      </c>
      <c r="C90" s="127" t="s">
        <v>2</v>
      </c>
      <c r="D90" s="127" t="s">
        <v>3</v>
      </c>
      <c r="E90" s="40" t="s">
        <v>4</v>
      </c>
      <c r="F90" s="217"/>
      <c r="G90" s="132"/>
    </row>
    <row r="91" spans="1:7" ht="21" customHeight="1">
      <c r="A91" s="40">
        <v>1</v>
      </c>
      <c r="B91" s="43"/>
      <c r="C91" s="127">
        <v>30000</v>
      </c>
      <c r="D91" s="128"/>
      <c r="E91" s="88" t="s">
        <v>139</v>
      </c>
      <c r="F91" s="218"/>
      <c r="G91" s="132"/>
    </row>
    <row r="92" spans="1:7" ht="31.5" customHeight="1">
      <c r="A92" s="51" t="s">
        <v>160</v>
      </c>
      <c r="B92" s="150" t="s">
        <v>161</v>
      </c>
      <c r="C92" s="151">
        <f>SUM(C91:C91)</f>
        <v>30000</v>
      </c>
      <c r="D92" s="151"/>
      <c r="E92" s="146"/>
      <c r="F92" s="218"/>
      <c r="G92" s="132"/>
    </row>
    <row r="93" spans="1:7" ht="12.75">
      <c r="A93" s="39"/>
      <c r="B93" s="39"/>
      <c r="C93" s="123"/>
      <c r="D93" s="123"/>
      <c r="E93" s="39"/>
      <c r="F93" s="140"/>
      <c r="G93" s="141"/>
    </row>
    <row r="94" spans="1:7" ht="15.75">
      <c r="A94" s="40" t="s">
        <v>0</v>
      </c>
      <c r="B94" s="41" t="s">
        <v>1</v>
      </c>
      <c r="C94" s="127" t="s">
        <v>2</v>
      </c>
      <c r="D94" s="127" t="s">
        <v>3</v>
      </c>
      <c r="E94" s="40" t="s">
        <v>4</v>
      </c>
      <c r="F94" s="217"/>
      <c r="G94" s="132"/>
    </row>
    <row r="95" spans="1:7" ht="21.75" customHeight="1">
      <c r="A95" s="178">
        <v>1</v>
      </c>
      <c r="B95" s="46"/>
      <c r="C95" s="177">
        <v>300000</v>
      </c>
      <c r="D95" s="152"/>
      <c r="E95" s="179" t="s">
        <v>140</v>
      </c>
      <c r="F95" s="218"/>
      <c r="G95" s="132"/>
    </row>
    <row r="96" spans="1:7" ht="40.5" customHeight="1">
      <c r="A96" s="51" t="s">
        <v>100</v>
      </c>
      <c r="B96" s="150" t="s">
        <v>32</v>
      </c>
      <c r="C96" s="151">
        <f>SUM(C95:C95)</f>
        <v>300000</v>
      </c>
      <c r="D96" s="151"/>
      <c r="E96" s="146"/>
      <c r="F96" s="218"/>
      <c r="G96" s="132"/>
    </row>
    <row r="97" spans="1:6" ht="12.75">
      <c r="A97" s="39"/>
      <c r="B97" s="39"/>
      <c r="C97" s="123"/>
      <c r="D97" s="123"/>
      <c r="E97" s="39"/>
      <c r="F97" s="153"/>
    </row>
    <row r="101" spans="1:6" ht="12.75">
      <c r="A101" s="11"/>
      <c r="B101" s="11"/>
      <c r="C101" s="154"/>
      <c r="D101" s="154"/>
      <c r="E101" s="11"/>
      <c r="F101" s="155"/>
    </row>
    <row r="102" spans="1:6" ht="12.75">
      <c r="A102" s="11"/>
      <c r="B102" s="11"/>
      <c r="C102" s="154"/>
      <c r="D102" s="154"/>
      <c r="E102" s="11"/>
      <c r="F102" s="155"/>
    </row>
    <row r="103" spans="1:5" ht="12.75">
      <c r="A103" s="11"/>
      <c r="B103" s="11"/>
      <c r="C103" s="154"/>
      <c r="D103" s="154"/>
      <c r="E103" s="11"/>
    </row>
    <row r="104" spans="1:5" ht="12.75">
      <c r="A104" s="11"/>
      <c r="B104" s="11"/>
      <c r="C104" s="154"/>
      <c r="D104" s="154"/>
      <c r="E104" s="11"/>
    </row>
    <row r="105" spans="1:5" ht="12.75">
      <c r="A105" s="11"/>
      <c r="B105" s="11"/>
      <c r="C105" s="154"/>
      <c r="D105" s="154"/>
      <c r="E105" s="11"/>
    </row>
  </sheetData>
  <mergeCells count="10">
    <mergeCell ref="G74:G76"/>
    <mergeCell ref="G78:G86"/>
    <mergeCell ref="F94:F96"/>
    <mergeCell ref="F42:F43"/>
    <mergeCell ref="F90:F92"/>
    <mergeCell ref="F67:F68"/>
    <mergeCell ref="B40:B41"/>
    <mergeCell ref="C40:C41"/>
    <mergeCell ref="D40:D41"/>
    <mergeCell ref="F38:F41"/>
  </mergeCells>
  <printOptions/>
  <pageMargins left="0.65" right="0.12" top="0.14" bottom="0.5" header="0.17" footer="0.5"/>
  <pageSetup fitToHeight="2" fitToWidth="2"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workbookViewId="0" topLeftCell="A1">
      <selection activeCell="B19" sqref="B19"/>
    </sheetView>
  </sheetViews>
  <sheetFormatPr defaultColWidth="9.00390625" defaultRowHeight="12.75"/>
  <cols>
    <col min="2" max="2" width="37.875" style="0" customWidth="1"/>
    <col min="3" max="3" width="19.625" style="0" customWidth="1"/>
    <col min="4" max="5" width="14.375" style="0" customWidth="1"/>
    <col min="6" max="6" width="10.125" style="0" hidden="1" customWidth="1"/>
  </cols>
  <sheetData>
    <row r="1" ht="12.75">
      <c r="A1" t="s">
        <v>150</v>
      </c>
    </row>
    <row r="2" ht="12.75">
      <c r="A2" s="194" t="s">
        <v>158</v>
      </c>
    </row>
    <row r="3" ht="12.75">
      <c r="A3" s="193" t="s">
        <v>153</v>
      </c>
    </row>
    <row r="4" ht="12.75">
      <c r="A4" s="193"/>
    </row>
    <row r="5" ht="12.75">
      <c r="A5" t="s">
        <v>151</v>
      </c>
    </row>
    <row r="6" ht="12.75">
      <c r="A6" t="s">
        <v>152</v>
      </c>
    </row>
    <row r="7" ht="15.75">
      <c r="A7" s="195" t="s">
        <v>154</v>
      </c>
    </row>
    <row r="9" spans="1:6" ht="26.25" customHeight="1">
      <c r="A9" s="2"/>
      <c r="B9" s="3" t="s">
        <v>6</v>
      </c>
      <c r="C9" s="3" t="s">
        <v>143</v>
      </c>
      <c r="D9" s="3" t="s">
        <v>142</v>
      </c>
      <c r="E9" s="192" t="s">
        <v>144</v>
      </c>
      <c r="F9" s="3" t="s">
        <v>7</v>
      </c>
    </row>
    <row r="10" spans="1:6" ht="18" customHeight="1">
      <c r="A10" s="4"/>
      <c r="B10" s="5"/>
      <c r="C10" s="4"/>
      <c r="D10" s="5"/>
      <c r="E10" s="4"/>
      <c r="F10" s="4"/>
    </row>
    <row r="11" spans="1:6" ht="18" customHeight="1">
      <c r="A11" s="6" t="s">
        <v>8</v>
      </c>
      <c r="B11" s="7" t="s">
        <v>87</v>
      </c>
      <c r="C11" s="8">
        <f>C12+C13-C14</f>
        <v>375637</v>
      </c>
      <c r="D11" s="9"/>
      <c r="E11" s="8">
        <f>E12+E13-E14</f>
        <v>706221</v>
      </c>
      <c r="F11" s="6"/>
    </row>
    <row r="12" spans="1:6" ht="18" customHeight="1">
      <c r="A12" s="10" t="s">
        <v>9</v>
      </c>
      <c r="B12" s="11" t="s">
        <v>85</v>
      </c>
      <c r="C12" s="12">
        <v>375637</v>
      </c>
      <c r="D12" s="13">
        <f>706221-C12</f>
        <v>330584</v>
      </c>
      <c r="E12" s="12">
        <f>C12+D12</f>
        <v>706221</v>
      </c>
      <c r="F12" s="14"/>
    </row>
    <row r="13" spans="1:6" ht="18" customHeight="1">
      <c r="A13" s="10" t="s">
        <v>10</v>
      </c>
      <c r="B13" s="11" t="s">
        <v>86</v>
      </c>
      <c r="C13" s="12"/>
      <c r="D13" s="13"/>
      <c r="E13" s="12"/>
      <c r="F13" s="14"/>
    </row>
    <row r="14" spans="1:6" ht="18" customHeight="1">
      <c r="A14" s="10" t="s">
        <v>11</v>
      </c>
      <c r="B14" s="11" t="s">
        <v>88</v>
      </c>
      <c r="C14" s="12"/>
      <c r="D14" s="13"/>
      <c r="E14" s="12"/>
      <c r="F14" s="14"/>
    </row>
    <row r="15" spans="1:6" ht="18" customHeight="1">
      <c r="A15" s="15"/>
      <c r="B15" s="16"/>
      <c r="C15" s="17"/>
      <c r="D15" s="18"/>
      <c r="E15" s="188"/>
      <c r="F15" s="15"/>
    </row>
    <row r="16" spans="1:6" ht="18" customHeight="1">
      <c r="A16" s="19"/>
      <c r="B16" s="20"/>
      <c r="C16" s="21"/>
      <c r="D16" s="189"/>
      <c r="E16" s="190"/>
      <c r="F16" s="19"/>
    </row>
    <row r="17" spans="1:6" ht="18" customHeight="1">
      <c r="A17" s="6" t="s">
        <v>12</v>
      </c>
      <c r="B17" s="7" t="s">
        <v>13</v>
      </c>
      <c r="C17" s="8">
        <f>C20</f>
        <v>1000000</v>
      </c>
      <c r="D17" s="8">
        <f>D20</f>
        <v>2880000</v>
      </c>
      <c r="E17" s="8">
        <f>E20</f>
        <v>3880000</v>
      </c>
      <c r="F17" s="22">
        <f>D17/C17</f>
        <v>2.88</v>
      </c>
    </row>
    <row r="18" spans="1:6" ht="18" customHeight="1">
      <c r="A18" s="14"/>
      <c r="B18" s="11"/>
      <c r="C18" s="12"/>
      <c r="D18" s="23"/>
      <c r="E18" s="191"/>
      <c r="F18" s="14"/>
    </row>
    <row r="19" spans="1:6" ht="18" customHeight="1">
      <c r="A19" s="24" t="s">
        <v>1</v>
      </c>
      <c r="B19" s="11"/>
      <c r="C19" s="12"/>
      <c r="D19" s="23"/>
      <c r="E19" s="191"/>
      <c r="F19" s="14"/>
    </row>
    <row r="20" spans="1:6" ht="18" customHeight="1">
      <c r="A20" s="25" t="s">
        <v>18</v>
      </c>
      <c r="B20" s="11" t="s">
        <v>16</v>
      </c>
      <c r="C20" s="12">
        <v>1000000</v>
      </c>
      <c r="D20" s="13">
        <v>2880000</v>
      </c>
      <c r="E20" s="12">
        <f>C20+D20</f>
        <v>3880000</v>
      </c>
      <c r="F20" s="14"/>
    </row>
    <row r="21" spans="1:6" ht="18" customHeight="1">
      <c r="A21" s="26" t="s">
        <v>209</v>
      </c>
      <c r="B21" s="11"/>
      <c r="C21" s="12"/>
      <c r="D21" s="13"/>
      <c r="E21" s="12"/>
      <c r="F21" s="14"/>
    </row>
    <row r="22" spans="1:6" ht="18" customHeight="1">
      <c r="A22" s="27"/>
      <c r="B22" s="28" t="s">
        <v>14</v>
      </c>
      <c r="C22" s="29">
        <f>C11+C17</f>
        <v>1375637</v>
      </c>
      <c r="D22" s="30">
        <f>D11+D17</f>
        <v>2880000</v>
      </c>
      <c r="E22" s="29">
        <f>E11+E17</f>
        <v>4586221</v>
      </c>
      <c r="F22" s="15"/>
    </row>
    <row r="23" spans="1:6" ht="18" customHeight="1">
      <c r="A23" s="19"/>
      <c r="B23" s="20"/>
      <c r="C23" s="21"/>
      <c r="D23" s="31"/>
      <c r="E23" s="21"/>
      <c r="F23" s="19"/>
    </row>
    <row r="24" spans="1:6" ht="18" customHeight="1">
      <c r="A24" s="6" t="s">
        <v>15</v>
      </c>
      <c r="B24" s="7" t="s">
        <v>21</v>
      </c>
      <c r="C24" s="8">
        <f>C27+C28+C29+C30+C32+C36+C33+C34+C35+C31</f>
        <v>1150357</v>
      </c>
      <c r="D24" s="8">
        <f>D27+D28+D29+D30+D32+D36+D33+D34+D35+D31</f>
        <v>3426919</v>
      </c>
      <c r="E24" s="8">
        <f>E27+E28+E29+E30+E32+E36+E33+E34+E35+E31</f>
        <v>4577276</v>
      </c>
      <c r="F24" s="22">
        <f>D24/C24</f>
        <v>2.979004778516582</v>
      </c>
    </row>
    <row r="25" spans="1:6" ht="18" customHeight="1">
      <c r="A25" s="14"/>
      <c r="B25" s="11"/>
      <c r="C25" s="12"/>
      <c r="D25" s="13"/>
      <c r="E25" s="12"/>
      <c r="F25" s="14"/>
    </row>
    <row r="26" spans="1:6" ht="18" customHeight="1">
      <c r="A26" s="24" t="s">
        <v>1</v>
      </c>
      <c r="B26" s="11"/>
      <c r="C26" s="12"/>
      <c r="D26" s="13"/>
      <c r="E26" s="12"/>
      <c r="F26" s="14"/>
    </row>
    <row r="27" spans="1:6" ht="21" customHeight="1">
      <c r="A27" s="32">
        <v>4210</v>
      </c>
      <c r="B27" s="35" t="s">
        <v>40</v>
      </c>
      <c r="C27" s="12">
        <v>45000</v>
      </c>
      <c r="D27" s="13">
        <f>140059-C27+5000</f>
        <v>100059</v>
      </c>
      <c r="E27" s="12">
        <f>C27+D27</f>
        <v>145059</v>
      </c>
      <c r="F27" s="14"/>
    </row>
    <row r="28" spans="1:6" ht="18" customHeight="1">
      <c r="A28" s="32">
        <v>4300</v>
      </c>
      <c r="B28" s="11" t="s">
        <v>19</v>
      </c>
      <c r="C28" s="12">
        <v>166000</v>
      </c>
      <c r="D28" s="13">
        <f>226300-C28+5000+10000</f>
        <v>75300</v>
      </c>
      <c r="E28" s="12">
        <f>C28+D28</f>
        <v>241300</v>
      </c>
      <c r="F28" s="14"/>
    </row>
    <row r="29" spans="1:6" ht="18" customHeight="1">
      <c r="A29" s="32">
        <v>6110</v>
      </c>
      <c r="B29" s="36" t="s">
        <v>83</v>
      </c>
      <c r="C29" s="12">
        <v>650000</v>
      </c>
      <c r="D29" s="13">
        <f>2041000-C29</f>
        <v>1391000</v>
      </c>
      <c r="E29" s="12">
        <f>D29+C29</f>
        <v>2041000</v>
      </c>
      <c r="F29" s="14"/>
    </row>
    <row r="30" spans="1:6" ht="28.5" customHeight="1">
      <c r="A30" s="32">
        <v>6120</v>
      </c>
      <c r="B30" s="37" t="s">
        <v>84</v>
      </c>
      <c r="C30" s="12">
        <v>0</v>
      </c>
      <c r="D30" s="13">
        <v>623560</v>
      </c>
      <c r="E30" s="12">
        <f aca="true" t="shared" si="0" ref="E30:E36">C30+D30</f>
        <v>623560</v>
      </c>
      <c r="F30" s="14"/>
    </row>
    <row r="31" spans="1:6" ht="44.25" customHeight="1">
      <c r="A31" s="32">
        <v>6170</v>
      </c>
      <c r="B31" s="37" t="s">
        <v>166</v>
      </c>
      <c r="C31" s="12">
        <v>0</v>
      </c>
      <c r="D31" s="13">
        <v>137000</v>
      </c>
      <c r="E31" s="12">
        <f>C31+D31</f>
        <v>137000</v>
      </c>
      <c r="F31" s="14"/>
    </row>
    <row r="32" spans="1:6" ht="30.75" customHeight="1">
      <c r="A32" s="32">
        <v>6119</v>
      </c>
      <c r="B32" s="37" t="s">
        <v>83</v>
      </c>
      <c r="C32" s="12">
        <v>109357</v>
      </c>
      <c r="D32" s="13">
        <v>0</v>
      </c>
      <c r="E32" s="12">
        <f t="shared" si="0"/>
        <v>109357</v>
      </c>
      <c r="F32" s="14"/>
    </row>
    <row r="33" spans="1:6" ht="30.75" customHeight="1">
      <c r="A33" s="32">
        <v>2440</v>
      </c>
      <c r="B33" s="37" t="s">
        <v>97</v>
      </c>
      <c r="C33" s="12">
        <v>0</v>
      </c>
      <c r="D33" s="13">
        <v>0</v>
      </c>
      <c r="E33" s="12">
        <f t="shared" si="0"/>
        <v>0</v>
      </c>
      <c r="F33" s="14"/>
    </row>
    <row r="34" spans="1:6" ht="70.5" customHeight="1">
      <c r="A34" s="32">
        <v>6260</v>
      </c>
      <c r="B34" s="37" t="s">
        <v>20</v>
      </c>
      <c r="C34" s="12">
        <v>0</v>
      </c>
      <c r="D34" s="13">
        <v>950000</v>
      </c>
      <c r="E34" s="12">
        <f t="shared" si="0"/>
        <v>950000</v>
      </c>
      <c r="F34" s="14"/>
    </row>
    <row r="35" spans="1:6" ht="60.75" customHeight="1">
      <c r="A35" s="32">
        <v>2450</v>
      </c>
      <c r="B35" s="37" t="s">
        <v>162</v>
      </c>
      <c r="C35" s="12">
        <v>0</v>
      </c>
      <c r="D35" s="13">
        <v>30000</v>
      </c>
      <c r="E35" s="12">
        <f t="shared" si="0"/>
        <v>30000</v>
      </c>
      <c r="F35" s="14"/>
    </row>
    <row r="36" spans="1:6" ht="69.75" customHeight="1">
      <c r="A36" s="32">
        <v>6270</v>
      </c>
      <c r="B36" s="37" t="s">
        <v>22</v>
      </c>
      <c r="C36" s="12">
        <v>180000</v>
      </c>
      <c r="D36" s="13">
        <f>300000-C36</f>
        <v>120000</v>
      </c>
      <c r="E36" s="12">
        <f t="shared" si="0"/>
        <v>300000</v>
      </c>
      <c r="F36" s="14"/>
    </row>
    <row r="37" spans="1:6" ht="18" customHeight="1">
      <c r="A37" s="15"/>
      <c r="B37" s="16"/>
      <c r="C37" s="17"/>
      <c r="D37" s="33"/>
      <c r="E37" s="17"/>
      <c r="F37" s="15"/>
    </row>
    <row r="38" spans="1:6" ht="18" customHeight="1">
      <c r="A38" s="14"/>
      <c r="B38" s="11"/>
      <c r="C38" s="12"/>
      <c r="D38" s="13"/>
      <c r="E38" s="21"/>
      <c r="F38" s="14"/>
    </row>
    <row r="39" spans="1:6" ht="18" customHeight="1">
      <c r="A39" s="6" t="s">
        <v>17</v>
      </c>
      <c r="B39" s="7" t="s">
        <v>89</v>
      </c>
      <c r="C39" s="8">
        <f>C22-C24</f>
        <v>225280</v>
      </c>
      <c r="D39" s="8"/>
      <c r="E39" s="8">
        <f>E22-E24</f>
        <v>8945</v>
      </c>
      <c r="F39" s="12"/>
    </row>
    <row r="40" spans="1:6" ht="18" customHeight="1">
      <c r="A40" s="14"/>
      <c r="B40" s="11"/>
      <c r="C40" s="12"/>
      <c r="D40" s="13"/>
      <c r="E40" s="12"/>
      <c r="F40" s="14"/>
    </row>
    <row r="41" spans="1:6" ht="18" customHeight="1">
      <c r="A41" s="10" t="s">
        <v>9</v>
      </c>
      <c r="B41" s="11" t="s">
        <v>85</v>
      </c>
      <c r="C41" s="12">
        <f>C39</f>
        <v>225280</v>
      </c>
      <c r="D41" s="13"/>
      <c r="E41" s="12">
        <f>E39</f>
        <v>8945</v>
      </c>
      <c r="F41" s="14"/>
    </row>
    <row r="42" spans="1:6" ht="18" customHeight="1">
      <c r="A42" s="10" t="s">
        <v>10</v>
      </c>
      <c r="B42" s="11" t="s">
        <v>86</v>
      </c>
      <c r="C42" s="12"/>
      <c r="D42" s="13"/>
      <c r="E42" s="12"/>
      <c r="F42" s="14"/>
    </row>
    <row r="43" spans="1:6" ht="18" customHeight="1">
      <c r="A43" s="10" t="s">
        <v>11</v>
      </c>
      <c r="B43" s="11" t="s">
        <v>88</v>
      </c>
      <c r="C43" s="12"/>
      <c r="D43" s="13"/>
      <c r="E43" s="12"/>
      <c r="F43" s="14"/>
    </row>
    <row r="44" spans="1:6" ht="18" customHeight="1">
      <c r="A44" s="15"/>
      <c r="B44" s="16"/>
      <c r="C44" s="17"/>
      <c r="D44" s="33"/>
      <c r="E44" s="17"/>
      <c r="F44" s="15"/>
    </row>
    <row r="45" spans="3:5" ht="12.75">
      <c r="C45" s="1"/>
      <c r="D45" s="1"/>
      <c r="E45" s="1"/>
    </row>
    <row r="46" spans="3:5" ht="12.75">
      <c r="C46" s="1"/>
      <c r="D46" s="1"/>
      <c r="E46" s="1"/>
    </row>
    <row r="47" spans="3:5" ht="12.75">
      <c r="C47" s="1"/>
      <c r="D47" s="1"/>
      <c r="E47" s="1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0" spans="3:5" ht="12.75">
      <c r="C50" s="1"/>
      <c r="D50" s="1"/>
      <c r="E50" s="1"/>
    </row>
    <row r="51" spans="3:5" ht="12.75">
      <c r="C51" s="1"/>
      <c r="D51" s="1"/>
      <c r="E51" s="1"/>
    </row>
    <row r="52" spans="3:5" ht="12.75">
      <c r="C52" s="1"/>
      <c r="D52" s="1"/>
      <c r="E52" s="1"/>
    </row>
    <row r="53" spans="3:5" ht="12.75">
      <c r="C53" s="1"/>
      <c r="D53" s="1"/>
      <c r="E53" s="1"/>
    </row>
    <row r="54" spans="3:5" ht="12.75">
      <c r="C54" s="1"/>
      <c r="D54" s="1"/>
      <c r="E54" s="1"/>
    </row>
    <row r="55" spans="3:5" ht="12.75">
      <c r="C55" s="1"/>
      <c r="D55" s="1"/>
      <c r="E55" s="1"/>
    </row>
    <row r="56" spans="3:5" ht="12.75">
      <c r="C56" s="1"/>
      <c r="D56" s="1"/>
      <c r="E56" s="1"/>
    </row>
    <row r="57" spans="3:5" ht="12.75">
      <c r="C57" s="1"/>
      <c r="D57" s="1"/>
      <c r="E57" s="1"/>
    </row>
    <row r="58" spans="3:5" ht="12.75">
      <c r="C58" s="1"/>
      <c r="D58" s="1"/>
      <c r="E58" s="1"/>
    </row>
    <row r="59" spans="3:5" ht="12.75">
      <c r="C59" s="1"/>
      <c r="D59" s="1"/>
      <c r="E59" s="1"/>
    </row>
    <row r="60" spans="3:5" ht="12.75">
      <c r="C60" s="1"/>
      <c r="D60" s="1"/>
      <c r="E60" s="1"/>
    </row>
    <row r="61" spans="3:5" ht="12.75">
      <c r="C61" s="1"/>
      <c r="D61" s="1"/>
      <c r="E61" s="1"/>
    </row>
    <row r="62" spans="3:5" ht="12.75">
      <c r="C62" s="1"/>
      <c r="D62" s="1"/>
      <c r="E62" s="1"/>
    </row>
    <row r="63" spans="3:5" ht="12.75">
      <c r="C63" s="1"/>
      <c r="D63" s="1"/>
      <c r="E63" s="1"/>
    </row>
    <row r="64" spans="3:5" ht="12.75">
      <c r="C64" s="1"/>
      <c r="D64" s="1"/>
      <c r="E64" s="1"/>
    </row>
    <row r="65" spans="3:5" ht="12.75">
      <c r="C65" s="1"/>
      <c r="D65" s="1"/>
      <c r="E65" s="1"/>
    </row>
    <row r="66" spans="3:5" ht="12.75">
      <c r="C66" s="1"/>
      <c r="D66" s="1"/>
      <c r="E66" s="1"/>
    </row>
    <row r="67" spans="3:5" ht="12.75">
      <c r="C67" s="1"/>
      <c r="D67" s="1"/>
      <c r="E67" s="1"/>
    </row>
    <row r="68" spans="3:5" ht="12.75">
      <c r="C68" s="1"/>
      <c r="D68" s="1"/>
      <c r="E68" s="1"/>
    </row>
    <row r="69" spans="3:5" ht="12.75">
      <c r="C69" s="1"/>
      <c r="D69" s="1"/>
      <c r="E69" s="1"/>
    </row>
    <row r="70" spans="3:5" ht="12.75">
      <c r="C70" s="1"/>
      <c r="D70" s="1"/>
      <c r="E70" s="1"/>
    </row>
    <row r="71" spans="3:5" ht="12.75">
      <c r="C71" s="1"/>
      <c r="D71" s="1"/>
      <c r="E71" s="1"/>
    </row>
    <row r="72" spans="3:5" ht="12.75">
      <c r="C72" s="1"/>
      <c r="D72" s="1"/>
      <c r="E72" s="1"/>
    </row>
    <row r="73" spans="3:5" ht="12.75">
      <c r="C73" s="1"/>
      <c r="D73" s="1"/>
      <c r="E73" s="1"/>
    </row>
    <row r="74" spans="3:5" ht="12.75">
      <c r="C74" s="1"/>
      <c r="D74" s="1"/>
      <c r="E74" s="1"/>
    </row>
    <row r="75" spans="3:5" ht="12.75">
      <c r="C75" s="1"/>
      <c r="D75" s="1"/>
      <c r="E75" s="1"/>
    </row>
    <row r="76" spans="3:5" ht="12.75">
      <c r="C76" s="1"/>
      <c r="D76" s="1"/>
      <c r="E76" s="1"/>
    </row>
    <row r="77" spans="3:5" ht="12.75">
      <c r="C77" s="1"/>
      <c r="D77" s="1"/>
      <c r="E77" s="1"/>
    </row>
    <row r="78" spans="3:5" ht="12.75">
      <c r="C78" s="1"/>
      <c r="D78" s="1"/>
      <c r="E78" s="1"/>
    </row>
    <row r="79" spans="3:5" ht="12.75">
      <c r="C79" s="34"/>
      <c r="D79" s="34"/>
      <c r="E79" s="34"/>
    </row>
    <row r="80" spans="3:5" ht="12.75">
      <c r="C80" s="34"/>
      <c r="D80" s="34"/>
      <c r="E80" s="34"/>
    </row>
    <row r="81" spans="3:5" ht="12.75">
      <c r="C81" s="34"/>
      <c r="D81" s="34"/>
      <c r="E81" s="34"/>
    </row>
    <row r="82" spans="3:5" ht="12.75">
      <c r="C82" s="34"/>
      <c r="D82" s="34"/>
      <c r="E82" s="34"/>
    </row>
    <row r="83" spans="3:5" ht="12.75">
      <c r="C83" s="34"/>
      <c r="D83" s="34"/>
      <c r="E83" s="34"/>
    </row>
    <row r="84" spans="3:5" ht="12.75">
      <c r="C84" s="34"/>
      <c r="D84" s="34"/>
      <c r="E84" s="34"/>
    </row>
    <row r="85" spans="3:5" ht="12.75">
      <c r="C85" s="34"/>
      <c r="D85" s="34"/>
      <c r="E85" s="34"/>
    </row>
    <row r="86" spans="3:5" ht="12.75">
      <c r="C86" s="34"/>
      <c r="D86" s="34"/>
      <c r="E86" s="34"/>
    </row>
    <row r="87" spans="3:5" ht="12.75">
      <c r="C87" s="34"/>
      <c r="D87" s="34"/>
      <c r="E87" s="34"/>
    </row>
    <row r="88" spans="3:5" ht="12.75">
      <c r="C88" s="34"/>
      <c r="D88" s="34"/>
      <c r="E88" s="34"/>
    </row>
    <row r="89" spans="3:5" ht="12.75">
      <c r="C89" s="34"/>
      <c r="D89" s="34"/>
      <c r="E89" s="34"/>
    </row>
    <row r="90" spans="3:5" ht="12.75">
      <c r="C90" s="34"/>
      <c r="D90" s="34"/>
      <c r="E90" s="34"/>
    </row>
    <row r="91" spans="3:5" ht="12.75">
      <c r="C91" s="34"/>
      <c r="D91" s="34"/>
      <c r="E91" s="34"/>
    </row>
    <row r="92" spans="3:5" ht="12.75">
      <c r="C92" s="34"/>
      <c r="D92" s="34"/>
      <c r="E92" s="34"/>
    </row>
    <row r="93" spans="3:5" ht="12.75">
      <c r="C93" s="34"/>
      <c r="D93" s="34"/>
      <c r="E93" s="34"/>
    </row>
    <row r="94" spans="3:5" ht="12.75">
      <c r="C94" s="34"/>
      <c r="D94" s="34"/>
      <c r="E94" s="34"/>
    </row>
    <row r="95" spans="3:5" ht="12.75">
      <c r="C95" s="34"/>
      <c r="D95" s="34"/>
      <c r="E95" s="34"/>
    </row>
    <row r="96" spans="3:5" ht="12.75">
      <c r="C96" s="34"/>
      <c r="D96" s="34"/>
      <c r="E96" s="34"/>
    </row>
    <row r="97" spans="3:5" ht="12.75">
      <c r="C97" s="34"/>
      <c r="D97" s="34"/>
      <c r="E97" s="34"/>
    </row>
    <row r="98" spans="3:5" ht="12.75">
      <c r="C98" s="34"/>
      <c r="D98" s="34"/>
      <c r="E98" s="34"/>
    </row>
    <row r="99" spans="3:5" ht="12.75">
      <c r="C99" s="34"/>
      <c r="D99" s="34"/>
      <c r="E99" s="34"/>
    </row>
    <row r="100" spans="3:5" ht="12.75">
      <c r="C100" s="34"/>
      <c r="D100" s="34"/>
      <c r="E100" s="34"/>
    </row>
    <row r="101" spans="3:5" ht="12.75">
      <c r="C101" s="34"/>
      <c r="D101" s="34"/>
      <c r="E101" s="34"/>
    </row>
    <row r="102" spans="3:5" ht="12.75">
      <c r="C102" s="34"/>
      <c r="D102" s="34"/>
      <c r="E102" s="34"/>
    </row>
    <row r="103" spans="3:5" ht="12.75">
      <c r="C103" s="34"/>
      <c r="D103" s="34"/>
      <c r="E103" s="34"/>
    </row>
    <row r="104" spans="3:5" ht="12.75">
      <c r="C104" s="34"/>
      <c r="D104" s="34"/>
      <c r="E104" s="34"/>
    </row>
    <row r="105" spans="3:5" ht="12.75">
      <c r="C105" s="34"/>
      <c r="D105" s="34"/>
      <c r="E105" s="34"/>
    </row>
    <row r="106" spans="3:5" ht="12.75">
      <c r="C106" s="34"/>
      <c r="D106" s="34"/>
      <c r="E106" s="34"/>
    </row>
    <row r="107" spans="3:5" ht="12.75">
      <c r="C107" s="34"/>
      <c r="D107" s="34"/>
      <c r="E107" s="34"/>
    </row>
    <row r="108" spans="3:5" ht="12.75">
      <c r="C108" s="34"/>
      <c r="D108" s="34"/>
      <c r="E108" s="34"/>
    </row>
    <row r="109" spans="3:5" ht="12.75">
      <c r="C109" s="34"/>
      <c r="D109" s="34"/>
      <c r="E109" s="34"/>
    </row>
    <row r="110" spans="3:5" ht="12.75">
      <c r="C110" s="34"/>
      <c r="D110" s="34"/>
      <c r="E110" s="34"/>
    </row>
    <row r="111" spans="3:5" ht="12.75">
      <c r="C111" s="34"/>
      <c r="D111" s="34"/>
      <c r="E111" s="34"/>
    </row>
    <row r="112" spans="3:5" ht="12.75">
      <c r="C112" s="34"/>
      <c r="D112" s="34"/>
      <c r="E112" s="34"/>
    </row>
    <row r="113" spans="3:5" ht="12.75">
      <c r="C113" s="34"/>
      <c r="D113" s="34"/>
      <c r="E113" s="34"/>
    </row>
  </sheetData>
  <printOptions/>
  <pageMargins left="0.75" right="0.75" top="1" bottom="1" header="0.5" footer="0.5"/>
  <pageSetup fitToHeight="1" fitToWidth="1" horizontalDpi="300" verticalDpi="3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workbookViewId="0" topLeftCell="A1">
      <selection activeCell="A2" sqref="A2"/>
    </sheetView>
  </sheetViews>
  <sheetFormatPr defaultColWidth="9.00390625" defaultRowHeight="12.75"/>
  <cols>
    <col min="1" max="1" width="14.75390625" style="0" customWidth="1"/>
    <col min="2" max="2" width="7.25390625" style="0" customWidth="1"/>
    <col min="3" max="3" width="8.875" style="121" customWidth="1"/>
    <col min="4" max="4" width="10.625" style="121" customWidth="1"/>
    <col min="5" max="5" width="48.125" style="0" customWidth="1"/>
    <col min="6" max="6" width="16.75390625" style="122" customWidth="1"/>
    <col min="7" max="7" width="25.625" style="0" customWidth="1"/>
  </cols>
  <sheetData>
    <row r="1" spans="1:6" ht="12.75">
      <c r="A1" t="s">
        <v>157</v>
      </c>
      <c r="C1"/>
      <c r="D1"/>
      <c r="F1"/>
    </row>
    <row r="2" spans="1:6" ht="12.75">
      <c r="A2" s="194" t="s">
        <v>158</v>
      </c>
      <c r="C2"/>
      <c r="D2"/>
      <c r="F2"/>
    </row>
    <row r="3" spans="1:6" ht="12.75">
      <c r="A3" s="193" t="s">
        <v>182</v>
      </c>
      <c r="C3" s="193" t="s">
        <v>191</v>
      </c>
      <c r="D3"/>
      <c r="F3"/>
    </row>
    <row r="4" spans="1:6" ht="12.75">
      <c r="A4" s="193" t="s">
        <v>192</v>
      </c>
      <c r="C4"/>
      <c r="D4"/>
      <c r="F4"/>
    </row>
    <row r="5" spans="1:6" ht="12.75">
      <c r="A5" t="s">
        <v>151</v>
      </c>
      <c r="C5"/>
      <c r="D5"/>
      <c r="F5"/>
    </row>
    <row r="6" spans="1:6" ht="12.75">
      <c r="A6" t="s">
        <v>152</v>
      </c>
      <c r="C6"/>
      <c r="D6"/>
      <c r="F6"/>
    </row>
    <row r="7" spans="1:6" ht="12.75">
      <c r="A7" s="193" t="s">
        <v>159</v>
      </c>
      <c r="C7"/>
      <c r="D7"/>
      <c r="F7"/>
    </row>
    <row r="8" spans="1:6" ht="15.75">
      <c r="A8" s="195"/>
      <c r="C8"/>
      <c r="D8"/>
      <c r="F8"/>
    </row>
    <row r="9" spans="1:6" ht="15">
      <c r="A9" s="110" t="s">
        <v>24</v>
      </c>
      <c r="B9" s="39"/>
      <c r="C9" s="123"/>
      <c r="D9" s="123"/>
      <c r="E9" s="39"/>
      <c r="F9" s="124"/>
    </row>
    <row r="10" spans="1:6" ht="12.75">
      <c r="A10" s="55"/>
      <c r="B10" s="56"/>
      <c r="C10" s="125"/>
      <c r="D10" s="125"/>
      <c r="E10" s="58"/>
      <c r="F10" s="126"/>
    </row>
    <row r="11" spans="1:6" ht="15">
      <c r="A11" s="113" t="s">
        <v>46</v>
      </c>
      <c r="B11" s="56"/>
      <c r="C11" s="125"/>
      <c r="D11" s="125"/>
      <c r="E11" s="58"/>
      <c r="F11" s="126"/>
    </row>
    <row r="12" spans="1:6" ht="12.75">
      <c r="A12" s="55"/>
      <c r="B12" s="56"/>
      <c r="C12" s="125"/>
      <c r="D12" s="125"/>
      <c r="E12" s="58"/>
      <c r="F12" s="126"/>
    </row>
    <row r="13" spans="1:7" ht="19.5">
      <c r="A13" s="40" t="s">
        <v>0</v>
      </c>
      <c r="B13" s="41" t="s">
        <v>1</v>
      </c>
      <c r="C13" s="127" t="s">
        <v>2</v>
      </c>
      <c r="D13" s="127" t="s">
        <v>3</v>
      </c>
      <c r="E13" s="40" t="s">
        <v>4</v>
      </c>
      <c r="F13" s="131" t="s">
        <v>58</v>
      </c>
      <c r="G13" s="131" t="s">
        <v>196</v>
      </c>
    </row>
    <row r="14" spans="1:7" ht="25.5">
      <c r="A14" s="40">
        <v>1</v>
      </c>
      <c r="B14" s="43"/>
      <c r="C14" s="128">
        <v>2059</v>
      </c>
      <c r="D14" s="128"/>
      <c r="E14" s="156" t="s">
        <v>102</v>
      </c>
      <c r="F14" s="131" t="s">
        <v>64</v>
      </c>
      <c r="G14" s="131"/>
    </row>
    <row r="15" spans="1:7" ht="38.25">
      <c r="A15" s="40">
        <v>2</v>
      </c>
      <c r="B15" s="43"/>
      <c r="C15" s="128">
        <f>23000-15000</f>
        <v>8000</v>
      </c>
      <c r="D15" s="128">
        <v>5024</v>
      </c>
      <c r="E15" s="157" t="s">
        <v>155</v>
      </c>
      <c r="F15" s="131" t="s">
        <v>104</v>
      </c>
      <c r="G15" s="131" t="s">
        <v>204</v>
      </c>
    </row>
    <row r="16" spans="1:7" ht="48" customHeight="1">
      <c r="A16" s="40">
        <v>3</v>
      </c>
      <c r="B16" s="43"/>
      <c r="C16" s="128">
        <v>10000</v>
      </c>
      <c r="D16" s="128">
        <f>117+803.98</f>
        <v>920.98</v>
      </c>
      <c r="E16" s="157" t="s">
        <v>170</v>
      </c>
      <c r="F16" s="131" t="s">
        <v>107</v>
      </c>
      <c r="G16" s="204" t="s">
        <v>205</v>
      </c>
    </row>
    <row r="17" spans="1:7" ht="27.75" customHeight="1">
      <c r="A17" s="40">
        <v>4</v>
      </c>
      <c r="B17" s="43"/>
      <c r="C17" s="128">
        <v>10000</v>
      </c>
      <c r="D17" s="128"/>
      <c r="E17" s="184" t="s">
        <v>147</v>
      </c>
      <c r="F17" s="131" t="s">
        <v>105</v>
      </c>
      <c r="G17" s="131" t="s">
        <v>195</v>
      </c>
    </row>
    <row r="18" spans="1:7" ht="25.5">
      <c r="A18" s="40">
        <v>5</v>
      </c>
      <c r="B18" s="43"/>
      <c r="C18" s="128">
        <v>100000</v>
      </c>
      <c r="D18" s="128">
        <v>4994</v>
      </c>
      <c r="E18" s="185" t="s">
        <v>148</v>
      </c>
      <c r="F18" s="131" t="s">
        <v>106</v>
      </c>
      <c r="G18" s="131" t="s">
        <v>206</v>
      </c>
    </row>
    <row r="19" spans="1:7" ht="29.25">
      <c r="A19" s="40">
        <v>6</v>
      </c>
      <c r="B19" s="43"/>
      <c r="C19" s="128">
        <v>10000</v>
      </c>
      <c r="D19" s="128">
        <v>9999</v>
      </c>
      <c r="E19" s="180" t="s">
        <v>108</v>
      </c>
      <c r="F19" s="181" t="s">
        <v>106</v>
      </c>
      <c r="G19" s="181" t="s">
        <v>207</v>
      </c>
    </row>
    <row r="20" spans="1:7" ht="19.5">
      <c r="A20" s="40">
        <v>7</v>
      </c>
      <c r="B20" s="43"/>
      <c r="C20" s="128">
        <v>5000</v>
      </c>
      <c r="D20" s="128">
        <f>720+2162.46</f>
        <v>2882.46</v>
      </c>
      <c r="E20" s="180" t="s">
        <v>171</v>
      </c>
      <c r="F20" s="131" t="s">
        <v>107</v>
      </c>
      <c r="G20" s="131" t="s">
        <v>198</v>
      </c>
    </row>
    <row r="21" spans="1:7" ht="22.5">
      <c r="A21" s="51" t="s">
        <v>36</v>
      </c>
      <c r="B21" s="115" t="s">
        <v>35</v>
      </c>
      <c r="C21" s="129">
        <f>SUM(C14:C20)</f>
        <v>145059</v>
      </c>
      <c r="D21" s="129">
        <f>SUM(D14:D20)</f>
        <v>23820.44</v>
      </c>
      <c r="E21" s="61">
        <f>D21/C21</f>
        <v>0.16421207922293687</v>
      </c>
      <c r="F21" s="182"/>
      <c r="G21" s="182"/>
    </row>
    <row r="22" spans="1:6" ht="12.75">
      <c r="A22" s="39"/>
      <c r="B22" s="39"/>
      <c r="C22" s="123"/>
      <c r="D22" s="123"/>
      <c r="E22" s="39"/>
      <c r="F22" s="124"/>
    </row>
    <row r="23" spans="1:6" ht="15">
      <c r="A23" s="110" t="s">
        <v>47</v>
      </c>
      <c r="B23" s="39"/>
      <c r="C23" s="123"/>
      <c r="D23" s="123"/>
      <c r="E23" s="39"/>
      <c r="F23" s="124"/>
    </row>
    <row r="24" spans="1:6" ht="12.75">
      <c r="A24" s="39"/>
      <c r="B24" s="39"/>
      <c r="C24" s="123"/>
      <c r="D24" s="123"/>
      <c r="E24" s="39"/>
      <c r="F24" s="124"/>
    </row>
    <row r="25" spans="1:7" ht="19.5">
      <c r="A25" s="40" t="s">
        <v>0</v>
      </c>
      <c r="B25" s="41" t="s">
        <v>1</v>
      </c>
      <c r="C25" s="127" t="s">
        <v>2</v>
      </c>
      <c r="D25" s="127" t="s">
        <v>3</v>
      </c>
      <c r="E25" s="186" t="s">
        <v>4</v>
      </c>
      <c r="F25" s="131" t="s">
        <v>58</v>
      </c>
      <c r="G25" s="131" t="s">
        <v>193</v>
      </c>
    </row>
    <row r="26" spans="1:7" ht="19.5">
      <c r="A26" s="40">
        <v>1</v>
      </c>
      <c r="B26" s="43"/>
      <c r="C26" s="127">
        <v>30000</v>
      </c>
      <c r="D26" s="161"/>
      <c r="E26" s="159" t="s">
        <v>113</v>
      </c>
      <c r="F26" s="131" t="s">
        <v>107</v>
      </c>
      <c r="G26" s="131" t="s">
        <v>195</v>
      </c>
    </row>
    <row r="27" spans="1:7" ht="39">
      <c r="A27" s="40">
        <f>A26+1</f>
        <v>2</v>
      </c>
      <c r="B27" s="43"/>
      <c r="C27" s="127">
        <v>10000</v>
      </c>
      <c r="D27" s="161">
        <f>2000.8+500+4001.6</f>
        <v>6502.4</v>
      </c>
      <c r="E27" s="160" t="s">
        <v>114</v>
      </c>
      <c r="F27" s="131" t="s">
        <v>107</v>
      </c>
      <c r="G27" s="131" t="s">
        <v>208</v>
      </c>
    </row>
    <row r="28" spans="1:7" ht="38.25">
      <c r="A28" s="40">
        <f>A27+1</f>
        <v>3</v>
      </c>
      <c r="B28" s="43"/>
      <c r="C28" s="127">
        <v>30000</v>
      </c>
      <c r="D28" s="161"/>
      <c r="E28" s="156" t="s">
        <v>115</v>
      </c>
      <c r="F28" s="131" t="s">
        <v>116</v>
      </c>
      <c r="G28" s="131" t="s">
        <v>195</v>
      </c>
    </row>
    <row r="29" spans="1:7" ht="16.5" customHeight="1">
      <c r="A29" s="40">
        <f>A28+1</f>
        <v>4</v>
      </c>
      <c r="B29" s="43"/>
      <c r="C29" s="127">
        <v>20000</v>
      </c>
      <c r="D29" s="161"/>
      <c r="E29" s="158" t="s">
        <v>118</v>
      </c>
      <c r="F29" s="131" t="s">
        <v>117</v>
      </c>
      <c r="G29" s="131" t="s">
        <v>195</v>
      </c>
    </row>
    <row r="30" spans="1:7" ht="20.25" customHeight="1">
      <c r="A30" s="40">
        <v>5</v>
      </c>
      <c r="B30" s="43"/>
      <c r="C30" s="127">
        <v>5000</v>
      </c>
      <c r="E30" s="158" t="s">
        <v>171</v>
      </c>
      <c r="F30" s="131" t="s">
        <v>116</v>
      </c>
      <c r="G30" s="131" t="s">
        <v>195</v>
      </c>
    </row>
    <row r="31" spans="1:7" ht="22.5">
      <c r="A31" s="51" t="s">
        <v>23</v>
      </c>
      <c r="B31" s="60" t="s">
        <v>5</v>
      </c>
      <c r="C31" s="129">
        <f>SUM(C26:C30)</f>
        <v>95000</v>
      </c>
      <c r="D31" s="129">
        <f>SUM(D26:D30)</f>
        <v>6502.4</v>
      </c>
      <c r="E31" s="61">
        <f>D31/C31</f>
        <v>0.06844631578947367</v>
      </c>
      <c r="F31" s="143"/>
      <c r="G31" s="143"/>
    </row>
    <row r="32" spans="1:6" ht="12.75">
      <c r="A32" s="62"/>
      <c r="B32" s="63"/>
      <c r="C32" s="130"/>
      <c r="D32" s="130"/>
      <c r="E32" s="65"/>
      <c r="F32" s="124"/>
    </row>
    <row r="33" spans="1:6" ht="15">
      <c r="A33" s="62"/>
      <c r="B33" s="63"/>
      <c r="C33" s="130"/>
      <c r="D33" s="130"/>
      <c r="E33" s="205"/>
      <c r="F33" s="124"/>
    </row>
    <row r="34" spans="1:6" ht="15">
      <c r="A34" s="110" t="s">
        <v>49</v>
      </c>
      <c r="B34" s="63"/>
      <c r="C34" s="130"/>
      <c r="D34" s="130"/>
      <c r="E34" s="65"/>
      <c r="F34" s="124"/>
    </row>
    <row r="35" spans="1:6" ht="12.75">
      <c r="A35" s="62"/>
      <c r="B35" s="63"/>
      <c r="C35" s="130"/>
      <c r="D35" s="130"/>
      <c r="E35" s="65"/>
      <c r="F35" s="124"/>
    </row>
    <row r="36" spans="1:7" ht="19.5">
      <c r="A36" s="40" t="s">
        <v>0</v>
      </c>
      <c r="B36" s="41" t="s">
        <v>1</v>
      </c>
      <c r="C36" s="127" t="s">
        <v>2</v>
      </c>
      <c r="D36" s="127" t="s">
        <v>3</v>
      </c>
      <c r="E36" s="40" t="s">
        <v>4</v>
      </c>
      <c r="F36" s="131" t="s">
        <v>58</v>
      </c>
      <c r="G36" s="131" t="s">
        <v>193</v>
      </c>
    </row>
    <row r="37" spans="1:7" ht="23.25" customHeight="1">
      <c r="A37" s="66">
        <v>1</v>
      </c>
      <c r="B37" s="43"/>
      <c r="C37" s="128">
        <v>161500</v>
      </c>
      <c r="D37" s="136">
        <v>156610.4</v>
      </c>
      <c r="E37" s="168" t="s">
        <v>121</v>
      </c>
      <c r="F37" s="213" t="s">
        <v>125</v>
      </c>
      <c r="G37" s="221" t="s">
        <v>203</v>
      </c>
    </row>
    <row r="38" spans="1:7" ht="25.5" customHeight="1">
      <c r="A38" s="66">
        <f aca="true" t="shared" si="0" ref="A38:A45">A37+1</f>
        <v>2</v>
      </c>
      <c r="B38" s="43"/>
      <c r="C38" s="128">
        <v>230100</v>
      </c>
      <c r="D38" s="164"/>
      <c r="E38" s="166" t="s">
        <v>122</v>
      </c>
      <c r="F38" s="214"/>
      <c r="G38" s="222"/>
    </row>
    <row r="39" spans="1:7" ht="45.75" customHeight="1">
      <c r="A39" s="66">
        <f t="shared" si="0"/>
        <v>3</v>
      </c>
      <c r="B39" s="208"/>
      <c r="C39" s="210">
        <v>472700</v>
      </c>
      <c r="D39" s="211">
        <f>30500+85600</f>
        <v>116100</v>
      </c>
      <c r="E39" s="167" t="s">
        <v>123</v>
      </c>
      <c r="F39" s="214"/>
      <c r="G39" s="213" t="s">
        <v>202</v>
      </c>
    </row>
    <row r="40" spans="1:7" ht="27.75" customHeight="1">
      <c r="A40" s="66">
        <f t="shared" si="0"/>
        <v>4</v>
      </c>
      <c r="B40" s="209"/>
      <c r="C40" s="210"/>
      <c r="D40" s="212"/>
      <c r="E40" s="187" t="s">
        <v>124</v>
      </c>
      <c r="F40" s="219"/>
      <c r="G40" s="220"/>
    </row>
    <row r="41" spans="1:7" ht="44.25" customHeight="1">
      <c r="A41" s="66">
        <f t="shared" si="0"/>
        <v>5</v>
      </c>
      <c r="B41" s="170"/>
      <c r="C41" s="176">
        <v>562300</v>
      </c>
      <c r="D41" s="165"/>
      <c r="E41" s="168" t="s">
        <v>185</v>
      </c>
      <c r="F41" s="202" t="s">
        <v>184</v>
      </c>
      <c r="G41" s="202"/>
    </row>
    <row r="42" spans="1:7" ht="27.75" customHeight="1">
      <c r="A42" s="66">
        <f t="shared" si="0"/>
        <v>6</v>
      </c>
      <c r="B42" s="163"/>
      <c r="C42" s="128">
        <v>246000</v>
      </c>
      <c r="D42" s="165"/>
      <c r="E42" s="171" t="s">
        <v>128</v>
      </c>
      <c r="F42" s="134" t="s">
        <v>60</v>
      </c>
      <c r="G42" s="134"/>
    </row>
    <row r="43" spans="1:7" ht="27.75" customHeight="1">
      <c r="A43" s="66">
        <f t="shared" si="0"/>
        <v>7</v>
      </c>
      <c r="B43" s="163"/>
      <c r="C43" s="128">
        <v>149000</v>
      </c>
      <c r="D43" s="165"/>
      <c r="E43" s="172" t="s">
        <v>129</v>
      </c>
      <c r="F43" s="134" t="s">
        <v>60</v>
      </c>
      <c r="G43" s="134"/>
    </row>
    <row r="44" spans="1:7" ht="27.75" customHeight="1">
      <c r="A44" s="66">
        <f t="shared" si="0"/>
        <v>8</v>
      </c>
      <c r="B44" s="163"/>
      <c r="C44" s="176">
        <v>296000</v>
      </c>
      <c r="D44" s="165"/>
      <c r="E44" s="174" t="s">
        <v>130</v>
      </c>
      <c r="F44" s="162" t="s">
        <v>131</v>
      </c>
      <c r="G44" s="162"/>
    </row>
    <row r="45" spans="1:7" ht="72.75" customHeight="1">
      <c r="A45" s="66">
        <f t="shared" si="0"/>
        <v>9</v>
      </c>
      <c r="B45" s="163"/>
      <c r="C45" s="176">
        <v>221790</v>
      </c>
      <c r="D45" s="165"/>
      <c r="E45" s="169" t="s">
        <v>186</v>
      </c>
      <c r="F45" s="162" t="s">
        <v>134</v>
      </c>
      <c r="G45" s="162"/>
    </row>
    <row r="46" spans="1:7" ht="72.75" customHeight="1">
      <c r="A46" s="66">
        <v>10</v>
      </c>
      <c r="B46" s="163"/>
      <c r="C46" s="176">
        <v>75000</v>
      </c>
      <c r="D46" s="165">
        <v>74786.001</v>
      </c>
      <c r="E46" s="169" t="s">
        <v>189</v>
      </c>
      <c r="F46" s="162" t="s">
        <v>190</v>
      </c>
      <c r="G46" s="162" t="s">
        <v>201</v>
      </c>
    </row>
    <row r="47" spans="1:7" ht="22.5">
      <c r="A47" s="51" t="s">
        <v>26</v>
      </c>
      <c r="B47" s="52" t="s">
        <v>25</v>
      </c>
      <c r="C47" s="137">
        <f>SUM(C37:C46)</f>
        <v>2414390</v>
      </c>
      <c r="D47" s="137">
        <f>SUM(D37:D46)</f>
        <v>347496.401</v>
      </c>
      <c r="E47" s="173">
        <f>D47/C47</f>
        <v>0.14392720355866287</v>
      </c>
      <c r="F47" s="138"/>
      <c r="G47" s="138"/>
    </row>
    <row r="48" spans="1:6" ht="12.75">
      <c r="A48" s="62"/>
      <c r="B48" s="67"/>
      <c r="C48" s="130"/>
      <c r="D48" s="130"/>
      <c r="E48" s="68"/>
      <c r="F48" s="140"/>
    </row>
    <row r="49" spans="1:7" ht="19.5">
      <c r="A49" s="40" t="s">
        <v>0</v>
      </c>
      <c r="B49" s="41" t="s">
        <v>1</v>
      </c>
      <c r="C49" s="127" t="s">
        <v>2</v>
      </c>
      <c r="D49" s="127" t="s">
        <v>3</v>
      </c>
      <c r="E49" s="40" t="s">
        <v>4</v>
      </c>
      <c r="F49" s="131" t="s">
        <v>58</v>
      </c>
      <c r="G49" s="131" t="s">
        <v>194</v>
      </c>
    </row>
    <row r="50" spans="1:7" ht="27.75" customHeight="1">
      <c r="A50" s="40">
        <v>1</v>
      </c>
      <c r="B50" s="41"/>
      <c r="C50" s="128">
        <v>58560</v>
      </c>
      <c r="D50" s="128"/>
      <c r="E50" s="157" t="s">
        <v>103</v>
      </c>
      <c r="F50" s="131" t="s">
        <v>64</v>
      </c>
      <c r="G50" s="131"/>
    </row>
    <row r="51" spans="1:7" ht="27.75" customHeight="1">
      <c r="A51" s="40">
        <f>1+A50</f>
        <v>2</v>
      </c>
      <c r="B51" s="41"/>
      <c r="C51" s="128">
        <v>150000</v>
      </c>
      <c r="D51" s="128"/>
      <c r="E51" s="183" t="s">
        <v>110</v>
      </c>
      <c r="F51" s="131" t="s">
        <v>112</v>
      </c>
      <c r="G51" s="131"/>
    </row>
    <row r="52" spans="1:7" ht="27.75" customHeight="1">
      <c r="A52" s="40">
        <f>1+A51</f>
        <v>3</v>
      </c>
      <c r="B52" s="41"/>
      <c r="C52" s="128">
        <v>290000</v>
      </c>
      <c r="D52" s="128">
        <v>29890</v>
      </c>
      <c r="E52" s="174" t="s">
        <v>111</v>
      </c>
      <c r="F52" s="131" t="s">
        <v>112</v>
      </c>
      <c r="G52" s="131" t="s">
        <v>199</v>
      </c>
    </row>
    <row r="53" spans="1:7" ht="27.75" customHeight="1">
      <c r="A53" s="40">
        <f>1+A52</f>
        <v>4</v>
      </c>
      <c r="B53" s="203"/>
      <c r="C53" s="128">
        <v>15000</v>
      </c>
      <c r="D53" s="128">
        <v>14662</v>
      </c>
      <c r="E53" s="89" t="s">
        <v>156</v>
      </c>
      <c r="F53" s="131" t="s">
        <v>104</v>
      </c>
      <c r="G53" s="131" t="s">
        <v>197</v>
      </c>
    </row>
    <row r="54" spans="1:7" ht="22.5">
      <c r="A54" s="51" t="s">
        <v>74</v>
      </c>
      <c r="B54" s="52" t="s">
        <v>75</v>
      </c>
      <c r="C54" s="137">
        <f>SUM(C50:C53)</f>
        <v>513560</v>
      </c>
      <c r="D54" s="137">
        <f>SUM(D52:D53)</f>
        <v>44552</v>
      </c>
      <c r="E54" s="173"/>
      <c r="F54" s="138"/>
      <c r="G54" s="138"/>
    </row>
    <row r="55" spans="1:6" ht="12.75">
      <c r="A55" s="62"/>
      <c r="B55" s="67"/>
      <c r="C55" s="130"/>
      <c r="D55" s="130"/>
      <c r="E55" s="68"/>
      <c r="F55" s="124"/>
    </row>
    <row r="56" spans="1:6" ht="12.75">
      <c r="A56" s="62"/>
      <c r="B56" s="67"/>
      <c r="C56" s="130"/>
      <c r="D56" s="130"/>
      <c r="E56" s="68"/>
      <c r="F56" s="124"/>
    </row>
    <row r="57" spans="1:6" ht="15">
      <c r="A57" s="110" t="s">
        <v>167</v>
      </c>
      <c r="B57" s="67"/>
      <c r="C57" s="130"/>
      <c r="D57" s="130"/>
      <c r="E57" s="68"/>
      <c r="F57" s="124"/>
    </row>
    <row r="58" spans="1:6" ht="15">
      <c r="A58" s="110" t="s">
        <v>169</v>
      </c>
      <c r="B58" s="67"/>
      <c r="C58" s="130"/>
      <c r="D58" s="130"/>
      <c r="E58" s="68"/>
      <c r="F58" s="124"/>
    </row>
    <row r="59" spans="1:6" ht="15">
      <c r="A59" s="110" t="s">
        <v>168</v>
      </c>
      <c r="B59" s="67"/>
      <c r="C59" s="130"/>
      <c r="D59" s="130"/>
      <c r="E59" s="68"/>
      <c r="F59" s="124"/>
    </row>
    <row r="60" spans="1:6" ht="12.75">
      <c r="A60" s="62"/>
      <c r="B60" s="67"/>
      <c r="C60" s="130"/>
      <c r="D60" s="130"/>
      <c r="E60" s="68"/>
      <c r="F60" s="124"/>
    </row>
    <row r="61" spans="1:7" ht="19.5">
      <c r="A61" s="40" t="s">
        <v>0</v>
      </c>
      <c r="B61" s="41" t="s">
        <v>1</v>
      </c>
      <c r="C61" s="127" t="s">
        <v>2</v>
      </c>
      <c r="D61" s="127" t="s">
        <v>3</v>
      </c>
      <c r="E61" s="40" t="s">
        <v>4</v>
      </c>
      <c r="F61" s="131" t="s">
        <v>58</v>
      </c>
      <c r="G61" s="131" t="s">
        <v>194</v>
      </c>
    </row>
    <row r="62" spans="1:7" ht="15.75" customHeight="1">
      <c r="A62" s="40">
        <v>1</v>
      </c>
      <c r="B62" s="41"/>
      <c r="C62" s="128">
        <v>90000</v>
      </c>
      <c r="D62" s="136"/>
      <c r="E62" s="89" t="s">
        <v>119</v>
      </c>
      <c r="F62" s="213" t="s">
        <v>120</v>
      </c>
      <c r="G62" s="213"/>
    </row>
    <row r="63" spans="1:7" ht="25.5">
      <c r="A63" s="40">
        <v>2</v>
      </c>
      <c r="B63" s="41"/>
      <c r="C63" s="128">
        <v>47000</v>
      </c>
      <c r="D63" s="128"/>
      <c r="E63" s="89" t="s">
        <v>141</v>
      </c>
      <c r="F63" s="219"/>
      <c r="G63" s="219"/>
    </row>
    <row r="64" spans="1:7" ht="22.5">
      <c r="A64" s="51" t="s">
        <v>146</v>
      </c>
      <c r="B64" s="52" t="s">
        <v>163</v>
      </c>
      <c r="C64" s="137">
        <f>SUM(C62:C63)</f>
        <v>137000</v>
      </c>
      <c r="D64" s="137"/>
      <c r="E64" s="61"/>
      <c r="F64" s="138"/>
      <c r="G64" s="138"/>
    </row>
    <row r="65" spans="1:6" ht="12.75">
      <c r="A65" s="62"/>
      <c r="B65" s="67"/>
      <c r="C65" s="130"/>
      <c r="D65" s="130"/>
      <c r="E65" s="68"/>
      <c r="F65" s="124"/>
    </row>
    <row r="66" spans="1:6" ht="12.75">
      <c r="A66" s="62"/>
      <c r="B66" s="67"/>
      <c r="C66" s="130"/>
      <c r="D66" s="130"/>
      <c r="E66" s="175"/>
      <c r="F66" s="124"/>
    </row>
    <row r="67" spans="1:6" ht="15">
      <c r="A67" s="110" t="s">
        <v>164</v>
      </c>
      <c r="B67" s="67"/>
      <c r="C67" s="130"/>
      <c r="D67" s="130"/>
      <c r="E67" s="68"/>
      <c r="F67" s="124"/>
    </row>
    <row r="68" spans="1:6" ht="12.75">
      <c r="A68" s="62"/>
      <c r="B68" s="67"/>
      <c r="C68" s="130"/>
      <c r="D68" s="130"/>
      <c r="E68" s="68"/>
      <c r="F68" s="124"/>
    </row>
    <row r="69" spans="1:7" ht="19.5">
      <c r="A69" s="40" t="s">
        <v>0</v>
      </c>
      <c r="B69" s="41" t="s">
        <v>1</v>
      </c>
      <c r="C69" s="127" t="s">
        <v>2</v>
      </c>
      <c r="D69" s="127" t="s">
        <v>3</v>
      </c>
      <c r="E69" s="40" t="s">
        <v>4</v>
      </c>
      <c r="F69" s="131" t="s">
        <v>58</v>
      </c>
      <c r="G69" s="131" t="s">
        <v>193</v>
      </c>
    </row>
    <row r="70" spans="1:7" ht="36" customHeight="1">
      <c r="A70" s="40">
        <v>1</v>
      </c>
      <c r="B70" s="41"/>
      <c r="C70" s="128">
        <v>52200</v>
      </c>
      <c r="D70" s="128"/>
      <c r="E70" s="89" t="s">
        <v>187</v>
      </c>
      <c r="F70" s="131" t="s">
        <v>138</v>
      </c>
      <c r="G70" s="131"/>
    </row>
    <row r="71" spans="1:7" ht="12.75">
      <c r="A71" s="51" t="s">
        <v>98</v>
      </c>
      <c r="B71" s="52" t="s">
        <v>99</v>
      </c>
      <c r="C71" s="137">
        <f>C70</f>
        <v>52200</v>
      </c>
      <c r="D71" s="129"/>
      <c r="E71" s="61"/>
      <c r="F71" s="143"/>
      <c r="G71" s="143"/>
    </row>
    <row r="72" spans="1:6" ht="12.75">
      <c r="A72" s="62"/>
      <c r="B72" s="67"/>
      <c r="C72" s="130"/>
      <c r="D72" s="130"/>
      <c r="E72" s="68"/>
      <c r="F72" s="124"/>
    </row>
    <row r="73" spans="1:7" ht="19.5">
      <c r="A73" s="40" t="s">
        <v>0</v>
      </c>
      <c r="B73" s="41" t="s">
        <v>1</v>
      </c>
      <c r="C73" s="127" t="s">
        <v>2</v>
      </c>
      <c r="D73" s="127" t="s">
        <v>3</v>
      </c>
      <c r="E73" s="196" t="s">
        <v>4</v>
      </c>
      <c r="F73" s="131" t="s">
        <v>58</v>
      </c>
      <c r="G73" s="131" t="s">
        <v>193</v>
      </c>
    </row>
    <row r="74" spans="1:7" ht="25.5">
      <c r="A74" s="40">
        <v>1</v>
      </c>
      <c r="B74" s="41"/>
      <c r="C74" s="144">
        <v>200000</v>
      </c>
      <c r="D74" s="128"/>
      <c r="E74" s="89" t="s">
        <v>174</v>
      </c>
      <c r="F74" s="131" t="s">
        <v>135</v>
      </c>
      <c r="G74" s="131"/>
    </row>
    <row r="75" spans="1:7" ht="20.25" customHeight="1">
      <c r="A75" s="40">
        <v>2</v>
      </c>
      <c r="B75" s="41"/>
      <c r="C75" s="144">
        <f>150000-52200</f>
        <v>97800</v>
      </c>
      <c r="D75" s="128"/>
      <c r="E75" t="s">
        <v>188</v>
      </c>
      <c r="F75" s="131" t="s">
        <v>101</v>
      </c>
      <c r="G75" s="131" t="s">
        <v>195</v>
      </c>
    </row>
    <row r="76" spans="1:7" ht="21.75" customHeight="1">
      <c r="A76" s="40">
        <v>3</v>
      </c>
      <c r="B76" s="41"/>
      <c r="C76" s="144">
        <v>90000</v>
      </c>
      <c r="D76" s="128"/>
      <c r="E76" s="89" t="s">
        <v>177</v>
      </c>
      <c r="F76" s="131" t="s">
        <v>136</v>
      </c>
      <c r="G76" s="131" t="s">
        <v>195</v>
      </c>
    </row>
    <row r="77" spans="1:7" ht="20.25" customHeight="1">
      <c r="A77" s="40">
        <v>4</v>
      </c>
      <c r="B77" s="41"/>
      <c r="C77" s="144">
        <v>80000</v>
      </c>
      <c r="D77" s="128"/>
      <c r="E77" s="91" t="s">
        <v>178</v>
      </c>
      <c r="F77" s="131" t="s">
        <v>42</v>
      </c>
      <c r="G77" s="131"/>
    </row>
    <row r="78" spans="1:7" ht="25.5">
      <c r="A78" s="40">
        <v>5</v>
      </c>
      <c r="B78" s="43"/>
      <c r="C78" s="128">
        <v>250000</v>
      </c>
      <c r="D78" s="128"/>
      <c r="E78" s="88" t="s">
        <v>172</v>
      </c>
      <c r="F78" s="134" t="s">
        <v>44</v>
      </c>
      <c r="G78" s="134"/>
    </row>
    <row r="79" spans="1:7" ht="38.25">
      <c r="A79" s="40">
        <v>6</v>
      </c>
      <c r="B79" s="43"/>
      <c r="C79" s="128">
        <v>100000</v>
      </c>
      <c r="D79" s="128"/>
      <c r="E79" s="88" t="s">
        <v>173</v>
      </c>
      <c r="F79" s="134" t="s">
        <v>137</v>
      </c>
      <c r="G79" s="134" t="s">
        <v>195</v>
      </c>
    </row>
    <row r="80" spans="1:7" ht="19.5" customHeight="1">
      <c r="A80" s="40">
        <v>7</v>
      </c>
      <c r="B80" s="43"/>
      <c r="C80" s="128">
        <v>80000</v>
      </c>
      <c r="D80" s="128"/>
      <c r="E80" s="91" t="s">
        <v>175</v>
      </c>
      <c r="F80" s="134" t="s">
        <v>41</v>
      </c>
      <c r="G80" s="134"/>
    </row>
    <row r="81" spans="1:7" ht="36" customHeight="1">
      <c r="A81" s="51" t="s">
        <v>100</v>
      </c>
      <c r="B81" s="145">
        <v>6260</v>
      </c>
      <c r="C81" s="137">
        <f>SUM(C74:C80)</f>
        <v>897800</v>
      </c>
      <c r="D81" s="137"/>
      <c r="E81" s="146"/>
      <c r="F81" s="147"/>
      <c r="G81" s="147"/>
    </row>
    <row r="82" spans="1:6" ht="12.75">
      <c r="A82" s="78"/>
      <c r="B82" s="68"/>
      <c r="C82" s="148"/>
      <c r="D82" s="148"/>
      <c r="E82" s="68"/>
      <c r="F82" s="149"/>
    </row>
    <row r="83" spans="1:6" ht="15">
      <c r="A83" s="110" t="s">
        <v>165</v>
      </c>
      <c r="B83" s="39"/>
      <c r="C83" s="123"/>
      <c r="D83" s="123"/>
      <c r="E83" s="39"/>
      <c r="F83" s="140"/>
    </row>
    <row r="84" spans="1:6" ht="12.75">
      <c r="A84" s="39"/>
      <c r="B84" s="39"/>
      <c r="C84" s="123"/>
      <c r="D84" s="123"/>
      <c r="E84" s="39"/>
      <c r="F84" s="140"/>
    </row>
    <row r="85" spans="1:7" ht="15.75">
      <c r="A85" s="40" t="s">
        <v>0</v>
      </c>
      <c r="B85" s="41" t="s">
        <v>1</v>
      </c>
      <c r="C85" s="127" t="s">
        <v>2</v>
      </c>
      <c r="D85" s="127" t="s">
        <v>3</v>
      </c>
      <c r="E85" s="127" t="s">
        <v>3</v>
      </c>
      <c r="F85" s="134"/>
      <c r="G85" s="134" t="s">
        <v>193</v>
      </c>
    </row>
    <row r="86" spans="1:7" ht="55.5" customHeight="1">
      <c r="A86" s="40">
        <v>1</v>
      </c>
      <c r="B86" s="41"/>
      <c r="C86" s="127">
        <v>30000</v>
      </c>
      <c r="D86" s="127">
        <f>1000+4000</f>
        <v>5000</v>
      </c>
      <c r="E86" s="127" t="s">
        <v>139</v>
      </c>
      <c r="F86" s="134"/>
      <c r="G86" s="134" t="s">
        <v>200</v>
      </c>
    </row>
    <row r="87" spans="1:7" ht="31.5" customHeight="1">
      <c r="A87" s="51" t="s">
        <v>160</v>
      </c>
      <c r="B87" s="150" t="s">
        <v>161</v>
      </c>
      <c r="C87" s="151">
        <v>30000</v>
      </c>
      <c r="D87" s="151">
        <f>SUM(D86)</f>
        <v>5000</v>
      </c>
      <c r="E87" s="147"/>
      <c r="F87" s="147"/>
      <c r="G87" s="147"/>
    </row>
    <row r="88" spans="1:6" ht="31.5" customHeight="1">
      <c r="A88" s="39"/>
      <c r="B88" s="39"/>
      <c r="C88" s="123"/>
      <c r="D88" s="123"/>
      <c r="E88" s="39"/>
      <c r="F88" s="140"/>
    </row>
    <row r="89" spans="1:6" ht="19.5">
      <c r="A89" s="40" t="s">
        <v>0</v>
      </c>
      <c r="B89" s="41" t="s">
        <v>1</v>
      </c>
      <c r="C89" s="127" t="s">
        <v>2</v>
      </c>
      <c r="D89" s="127" t="s">
        <v>3</v>
      </c>
      <c r="E89" s="40" t="s">
        <v>4</v>
      </c>
      <c r="F89" s="131" t="s">
        <v>183</v>
      </c>
    </row>
    <row r="90" spans="1:6" ht="21.75" customHeight="1">
      <c r="A90" s="178">
        <v>1</v>
      </c>
      <c r="B90" s="46"/>
      <c r="C90" s="197"/>
      <c r="D90" s="198">
        <f>660+1500+660+878+510+640+1560+610+680+1177+2440+900+688.88+1711.87+1100+780+976+1096+1200+12559</f>
        <v>32326.75</v>
      </c>
      <c r="E90" s="199" t="s">
        <v>179</v>
      </c>
      <c r="F90" s="201">
        <v>18</v>
      </c>
    </row>
    <row r="91" spans="1:6" ht="24.75" customHeight="1">
      <c r="A91" s="40">
        <v>2</v>
      </c>
      <c r="B91" s="41"/>
      <c r="C91" s="127"/>
      <c r="D91" s="198">
        <f>1402+1499+1586+1299.6+1200+2400+987.82+800</f>
        <v>11174.42</v>
      </c>
      <c r="E91" s="200" t="s">
        <v>180</v>
      </c>
      <c r="F91" s="201">
        <v>7</v>
      </c>
    </row>
    <row r="92" spans="1:6" ht="24" customHeight="1">
      <c r="A92" s="40">
        <v>3</v>
      </c>
      <c r="B92" s="41"/>
      <c r="C92" s="127"/>
      <c r="D92" s="198">
        <f>1733+1321+460+1027+2890.39+1262</f>
        <v>8693.39</v>
      </c>
      <c r="E92" s="200" t="s">
        <v>181</v>
      </c>
      <c r="F92" s="201">
        <v>5</v>
      </c>
    </row>
    <row r="93" spans="1:6" ht="40.5" customHeight="1">
      <c r="A93" s="51" t="s">
        <v>100</v>
      </c>
      <c r="B93" s="150" t="s">
        <v>32</v>
      </c>
      <c r="C93" s="151">
        <v>300000</v>
      </c>
      <c r="D93" s="151">
        <f>SUM(D90:D92)</f>
        <v>52194.56</v>
      </c>
      <c r="E93" s="146">
        <f>D93/C93</f>
        <v>0.17398186666666665</v>
      </c>
      <c r="F93" s="145">
        <f>SUM(F90:F92)</f>
        <v>30</v>
      </c>
    </row>
    <row r="94" spans="1:6" ht="12.75">
      <c r="A94" s="39"/>
      <c r="B94" s="39"/>
      <c r="C94" s="123"/>
      <c r="D94" s="123"/>
      <c r="E94" s="39"/>
      <c r="F94" s="153"/>
    </row>
    <row r="98" spans="1:6" ht="12.75">
      <c r="A98" s="11"/>
      <c r="B98" s="11"/>
      <c r="C98" s="154"/>
      <c r="D98" s="154"/>
      <c r="E98" s="11"/>
      <c r="F98" s="155"/>
    </row>
    <row r="99" spans="1:6" ht="12.75">
      <c r="A99" s="11"/>
      <c r="B99" s="11"/>
      <c r="C99" s="154"/>
      <c r="D99" s="154"/>
      <c r="E99" s="11"/>
      <c r="F99" s="155"/>
    </row>
    <row r="100" spans="1:5" ht="12.75">
      <c r="A100" s="11"/>
      <c r="B100" s="11"/>
      <c r="C100" s="154"/>
      <c r="D100" s="154"/>
      <c r="E100" s="11"/>
    </row>
    <row r="101" spans="1:5" ht="12.75">
      <c r="A101" s="11"/>
      <c r="B101" s="11"/>
      <c r="C101" s="154"/>
      <c r="D101" s="154"/>
      <c r="E101" s="11"/>
    </row>
    <row r="102" spans="1:5" ht="12.75">
      <c r="A102" s="11"/>
      <c r="B102" s="11"/>
      <c r="C102" s="154"/>
      <c r="D102" s="154"/>
      <c r="E102" s="11"/>
    </row>
  </sheetData>
  <mergeCells count="8">
    <mergeCell ref="B39:B40"/>
    <mergeCell ref="C39:C40"/>
    <mergeCell ref="D39:D40"/>
    <mergeCell ref="G62:G63"/>
    <mergeCell ref="F62:F63"/>
    <mergeCell ref="F37:F40"/>
    <mergeCell ref="G39:G40"/>
    <mergeCell ref="G37:G38"/>
  </mergeCells>
  <printOptions/>
  <pageMargins left="0.47" right="0.31" top="1" bottom="1" header="0.5" footer="0.5"/>
  <pageSetup fitToHeight="2" fitToWidth="2" horizontalDpi="600" verticalDpi="6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6"/>
  <sheetViews>
    <sheetView tabSelected="1" workbookViewId="0" topLeftCell="A26">
      <selection activeCell="A1" sqref="A1:G37"/>
    </sheetView>
  </sheetViews>
  <sheetFormatPr defaultColWidth="9.00390625" defaultRowHeight="12.75"/>
  <cols>
    <col min="2" max="2" width="37.875" style="0" customWidth="1"/>
    <col min="3" max="3" width="19.625" style="0" hidden="1" customWidth="1"/>
    <col min="4" max="4" width="14.375" style="0" hidden="1" customWidth="1"/>
    <col min="5" max="5" width="17.00390625" style="0" customWidth="1"/>
    <col min="6" max="6" width="10.125" style="0" hidden="1" customWidth="1"/>
    <col min="7" max="7" width="15.25390625" style="0" customWidth="1"/>
  </cols>
  <sheetData>
    <row r="1" ht="12.75">
      <c r="A1" t="s">
        <v>210</v>
      </c>
    </row>
    <row r="2" ht="12.75">
      <c r="A2" s="194" t="s">
        <v>213</v>
      </c>
    </row>
    <row r="3" ht="12.75">
      <c r="A3" s="193"/>
    </row>
    <row r="4" ht="12.75">
      <c r="A4" t="s">
        <v>151</v>
      </c>
    </row>
    <row r="5" ht="12.75">
      <c r="A5" t="s">
        <v>152</v>
      </c>
    </row>
    <row r="6" ht="12.75">
      <c r="A6" s="193" t="s">
        <v>211</v>
      </c>
    </row>
    <row r="7" ht="12.75">
      <c r="B7" s="193" t="s">
        <v>212</v>
      </c>
    </row>
    <row r="8" spans="1:7" ht="26.25">
      <c r="A8" s="2"/>
      <c r="B8" s="3" t="s">
        <v>6</v>
      </c>
      <c r="C8" s="3" t="s">
        <v>143</v>
      </c>
      <c r="D8" s="3" t="s">
        <v>142</v>
      </c>
      <c r="E8" s="192" t="s">
        <v>144</v>
      </c>
      <c r="F8" s="3" t="s">
        <v>7</v>
      </c>
      <c r="G8" s="183" t="s">
        <v>3</v>
      </c>
    </row>
    <row r="9" spans="1:7" ht="18" customHeight="1">
      <c r="A9" s="4"/>
      <c r="B9" s="5"/>
      <c r="C9" s="4"/>
      <c r="D9" s="5"/>
      <c r="E9" s="4"/>
      <c r="F9" s="4"/>
      <c r="G9" s="19"/>
    </row>
    <row r="10" spans="1:7" ht="12.75">
      <c r="A10" s="6" t="s">
        <v>8</v>
      </c>
      <c r="B10" s="7" t="s">
        <v>87</v>
      </c>
      <c r="C10" s="8">
        <f>C11+C12-C13</f>
        <v>706221</v>
      </c>
      <c r="D10" s="9"/>
      <c r="E10" s="8">
        <f>E11+E12-E13</f>
        <v>706221</v>
      </c>
      <c r="F10" s="6"/>
      <c r="G10" s="206">
        <f>G11+G12</f>
        <v>796220.78</v>
      </c>
    </row>
    <row r="11" spans="1:7" ht="18" customHeight="1">
      <c r="A11" s="10" t="s">
        <v>9</v>
      </c>
      <c r="B11" s="11" t="s">
        <v>85</v>
      </c>
      <c r="C11" s="12">
        <v>706221</v>
      </c>
      <c r="D11" s="13"/>
      <c r="E11" s="12">
        <f>C11+D11</f>
        <v>706221</v>
      </c>
      <c r="F11" s="14"/>
      <c r="G11" s="12">
        <v>706220.78</v>
      </c>
    </row>
    <row r="12" spans="1:7" ht="18" customHeight="1">
      <c r="A12" s="10" t="s">
        <v>10</v>
      </c>
      <c r="B12" s="11" t="s">
        <v>86</v>
      </c>
      <c r="C12" s="12"/>
      <c r="D12" s="13"/>
      <c r="E12" s="12"/>
      <c r="F12" s="14"/>
      <c r="G12" s="12">
        <v>90000</v>
      </c>
    </row>
    <row r="13" spans="1:7" ht="18" customHeight="1">
      <c r="A13" s="10" t="s">
        <v>11</v>
      </c>
      <c r="B13" s="11" t="s">
        <v>88</v>
      </c>
      <c r="C13" s="12"/>
      <c r="D13" s="13"/>
      <c r="E13" s="12"/>
      <c r="F13" s="14"/>
      <c r="G13" s="14">
        <v>0</v>
      </c>
    </row>
    <row r="14" spans="1:7" ht="12.75">
      <c r="A14" s="19"/>
      <c r="B14" s="20"/>
      <c r="C14" s="21"/>
      <c r="D14" s="189"/>
      <c r="E14" s="190"/>
      <c r="F14" s="19"/>
      <c r="G14" s="19"/>
    </row>
    <row r="15" spans="1:7" ht="12.75">
      <c r="A15" s="6" t="s">
        <v>12</v>
      </c>
      <c r="B15" s="7" t="s">
        <v>13</v>
      </c>
      <c r="C15" s="8">
        <f>C17</f>
        <v>3880000</v>
      </c>
      <c r="D15" s="8">
        <f>D17</f>
        <v>0</v>
      </c>
      <c r="E15" s="8">
        <f>E17</f>
        <v>3880000</v>
      </c>
      <c r="F15" s="22">
        <f>D15/C15</f>
        <v>0</v>
      </c>
      <c r="G15" s="206">
        <f>G17+G18</f>
        <v>3340203.88</v>
      </c>
    </row>
    <row r="16" spans="1:7" ht="15.75">
      <c r="A16" s="24" t="s">
        <v>1</v>
      </c>
      <c r="B16" s="11"/>
      <c r="C16" s="12"/>
      <c r="D16" s="23"/>
      <c r="E16" s="191"/>
      <c r="F16" s="14"/>
      <c r="G16" s="14"/>
    </row>
    <row r="17" spans="1:7" ht="18" customHeight="1">
      <c r="A17" s="25" t="s">
        <v>18</v>
      </c>
      <c r="B17" s="11" t="s">
        <v>16</v>
      </c>
      <c r="C17" s="12">
        <v>3880000</v>
      </c>
      <c r="D17" s="13"/>
      <c r="E17" s="12">
        <f>C17+D17</f>
        <v>3880000</v>
      </c>
      <c r="F17" s="14"/>
      <c r="G17" s="12">
        <v>3339700.88</v>
      </c>
    </row>
    <row r="18" spans="1:7" ht="18" customHeight="1">
      <c r="A18" s="26" t="s">
        <v>209</v>
      </c>
      <c r="B18" s="11"/>
      <c r="C18" s="12"/>
      <c r="D18" s="13"/>
      <c r="E18" s="12">
        <v>0</v>
      </c>
      <c r="F18" s="14"/>
      <c r="G18" s="191">
        <v>503</v>
      </c>
    </row>
    <row r="19" spans="1:7" ht="12.75">
      <c r="A19" s="27"/>
      <c r="B19" s="28" t="s">
        <v>14</v>
      </c>
      <c r="C19" s="29">
        <f>C10+C15</f>
        <v>4586221</v>
      </c>
      <c r="D19" s="30">
        <f>D10+D15</f>
        <v>0</v>
      </c>
      <c r="E19" s="29">
        <f>E10+E15</f>
        <v>4586221</v>
      </c>
      <c r="F19" s="15"/>
      <c r="G19" s="207">
        <f>G10+G15</f>
        <v>4136424.66</v>
      </c>
    </row>
    <row r="20" spans="1:7" ht="18" customHeight="1">
      <c r="A20" s="19"/>
      <c r="B20" s="20"/>
      <c r="C20" s="21"/>
      <c r="D20" s="31"/>
      <c r="E20" s="21"/>
      <c r="F20" s="19"/>
      <c r="G20" s="19"/>
    </row>
    <row r="21" spans="1:7" ht="12.75">
      <c r="A21" s="6" t="s">
        <v>15</v>
      </c>
      <c r="B21" s="7" t="s">
        <v>21</v>
      </c>
      <c r="C21" s="8">
        <f>C23+C24+C25+C26+C28+C32+C29+C30+C31+C27</f>
        <v>4583666</v>
      </c>
      <c r="D21" s="8">
        <f>D23+D24+D25+D26+D28+D32+D29+D30+D31+D27</f>
        <v>1343</v>
      </c>
      <c r="E21" s="8">
        <f>SUM(E23:E32)</f>
        <v>4585009</v>
      </c>
      <c r="F21" s="22">
        <f>D21/C21</f>
        <v>0.00029299691556932816</v>
      </c>
      <c r="G21" s="206">
        <f>G23+G24+G25+G26+G27+G28+G29+G30+G31+G32</f>
        <v>404780.22000000003</v>
      </c>
    </row>
    <row r="22" spans="1:7" ht="15.75">
      <c r="A22" s="24" t="s">
        <v>1</v>
      </c>
      <c r="B22" s="11"/>
      <c r="C22" s="12"/>
      <c r="D22" s="13"/>
      <c r="E22" s="12"/>
      <c r="F22" s="14"/>
      <c r="G22" s="14"/>
    </row>
    <row r="23" spans="1:7" ht="12.75">
      <c r="A23" s="32">
        <v>4210</v>
      </c>
      <c r="B23" s="35" t="s">
        <v>40</v>
      </c>
      <c r="C23" s="12">
        <v>145059</v>
      </c>
      <c r="D23" s="13"/>
      <c r="E23" s="12">
        <f>C23+D23</f>
        <v>145059</v>
      </c>
      <c r="F23" s="14"/>
      <c r="G23" s="12">
        <v>23820.29</v>
      </c>
    </row>
    <row r="24" spans="1:7" ht="18" customHeight="1">
      <c r="A24" s="32">
        <v>4300</v>
      </c>
      <c r="B24" s="11" t="s">
        <v>19</v>
      </c>
      <c r="C24" s="12">
        <v>95000</v>
      </c>
      <c r="D24" s="13"/>
      <c r="E24" s="12">
        <f>C24+D24</f>
        <v>95000</v>
      </c>
      <c r="F24" s="14"/>
      <c r="G24" s="12">
        <v>6502.4</v>
      </c>
    </row>
    <row r="25" spans="1:7" ht="18" customHeight="1">
      <c r="A25" s="32">
        <v>6110</v>
      </c>
      <c r="B25" s="36" t="s">
        <v>83</v>
      </c>
      <c r="C25" s="12">
        <v>2193690</v>
      </c>
      <c r="D25" s="13">
        <v>220700</v>
      </c>
      <c r="E25" s="12">
        <f>D25+C25</f>
        <v>2414390</v>
      </c>
      <c r="F25" s="14"/>
      <c r="G25" s="12">
        <v>272710.4</v>
      </c>
    </row>
    <row r="26" spans="1:7" ht="25.5">
      <c r="A26" s="32">
        <v>6120</v>
      </c>
      <c r="B26" s="37" t="s">
        <v>84</v>
      </c>
      <c r="C26" s="12">
        <v>623560</v>
      </c>
      <c r="D26" s="13">
        <v>-110000</v>
      </c>
      <c r="E26" s="12">
        <f aca="true" t="shared" si="0" ref="E26:E32">C26+D26</f>
        <v>513560</v>
      </c>
      <c r="F26" s="14"/>
      <c r="G26" s="12">
        <v>44552</v>
      </c>
    </row>
    <row r="27" spans="1:7" ht="38.25">
      <c r="A27" s="32">
        <v>6170</v>
      </c>
      <c r="B27" s="37" t="s">
        <v>166</v>
      </c>
      <c r="C27" s="12">
        <v>137000</v>
      </c>
      <c r="D27" s="13"/>
      <c r="E27" s="12">
        <f t="shared" si="0"/>
        <v>137000</v>
      </c>
      <c r="F27" s="14"/>
      <c r="G27" s="14">
        <v>0</v>
      </c>
    </row>
    <row r="28" spans="1:7" ht="12.75">
      <c r="A28" s="32">
        <v>6119</v>
      </c>
      <c r="B28" s="37" t="s">
        <v>83</v>
      </c>
      <c r="C28" s="12">
        <v>109357</v>
      </c>
      <c r="D28" s="13">
        <v>-109357</v>
      </c>
      <c r="E28" s="12">
        <f t="shared" si="0"/>
        <v>0</v>
      </c>
      <c r="F28" s="14"/>
      <c r="G28" s="14">
        <v>0</v>
      </c>
    </row>
    <row r="29" spans="1:7" ht="25.5">
      <c r="A29" s="32">
        <v>2440</v>
      </c>
      <c r="B29" s="37" t="s">
        <v>97</v>
      </c>
      <c r="C29" s="12">
        <v>52200</v>
      </c>
      <c r="D29" s="13"/>
      <c r="E29" s="12">
        <f t="shared" si="0"/>
        <v>52200</v>
      </c>
      <c r="F29" s="14"/>
      <c r="G29" s="14">
        <v>0</v>
      </c>
    </row>
    <row r="30" spans="1:7" ht="63.75">
      <c r="A30" s="32">
        <v>6260</v>
      </c>
      <c r="B30" s="37" t="s">
        <v>20</v>
      </c>
      <c r="C30" s="12">
        <v>897800</v>
      </c>
      <c r="D30" s="13"/>
      <c r="E30" s="12">
        <f t="shared" si="0"/>
        <v>897800</v>
      </c>
      <c r="F30" s="14"/>
      <c r="G30" s="14">
        <v>0</v>
      </c>
    </row>
    <row r="31" spans="1:7" ht="38.25">
      <c r="A31" s="32">
        <v>2450</v>
      </c>
      <c r="B31" s="37" t="s">
        <v>162</v>
      </c>
      <c r="C31" s="12">
        <v>30000</v>
      </c>
      <c r="D31" s="13"/>
      <c r="E31" s="12">
        <f t="shared" si="0"/>
        <v>30000</v>
      </c>
      <c r="F31" s="14"/>
      <c r="G31" s="12">
        <v>5000</v>
      </c>
    </row>
    <row r="32" spans="1:7" ht="63.75">
      <c r="A32" s="32">
        <v>6270</v>
      </c>
      <c r="B32" s="37" t="s">
        <v>22</v>
      </c>
      <c r="C32" s="12">
        <v>300000</v>
      </c>
      <c r="D32" s="13">
        <f>300000-C32</f>
        <v>0</v>
      </c>
      <c r="E32" s="12">
        <f t="shared" si="0"/>
        <v>300000</v>
      </c>
      <c r="F32" s="14"/>
      <c r="G32" s="12">
        <v>52195.13</v>
      </c>
    </row>
    <row r="33" spans="1:7" ht="18" customHeight="1">
      <c r="A33" s="15"/>
      <c r="B33" s="16"/>
      <c r="C33" s="17"/>
      <c r="D33" s="33"/>
      <c r="E33" s="17"/>
      <c r="F33" s="15"/>
      <c r="G33" s="15"/>
    </row>
    <row r="34" spans="1:7" ht="12.75">
      <c r="A34" s="223" t="s">
        <v>17</v>
      </c>
      <c r="B34" s="224" t="s">
        <v>89</v>
      </c>
      <c r="C34" s="190">
        <f>C19-C21</f>
        <v>2555</v>
      </c>
      <c r="D34" s="190">
        <f>D19-D21</f>
        <v>-1343</v>
      </c>
      <c r="E34" s="190">
        <f>E19-E21</f>
        <v>1212</v>
      </c>
      <c r="F34" s="21"/>
      <c r="G34" s="225">
        <f>G35-G37</f>
        <v>3731644.44</v>
      </c>
    </row>
    <row r="35" spans="1:7" ht="18" customHeight="1">
      <c r="A35" s="10" t="s">
        <v>9</v>
      </c>
      <c r="B35" s="11" t="s">
        <v>85</v>
      </c>
      <c r="C35" s="12">
        <f>C34</f>
        <v>2555</v>
      </c>
      <c r="D35" s="13">
        <v>-1343</v>
      </c>
      <c r="E35" s="12">
        <f>E34</f>
        <v>1212</v>
      </c>
      <c r="F35" s="14"/>
      <c r="G35" s="12">
        <v>4019244.84</v>
      </c>
    </row>
    <row r="36" spans="1:7" ht="18" customHeight="1">
      <c r="A36" s="10" t="s">
        <v>10</v>
      </c>
      <c r="B36" s="11" t="s">
        <v>86</v>
      </c>
      <c r="C36" s="12"/>
      <c r="D36" s="13"/>
      <c r="E36" s="12"/>
      <c r="F36" s="14"/>
      <c r="G36" s="14">
        <v>0</v>
      </c>
    </row>
    <row r="37" spans="1:7" ht="18" customHeight="1">
      <c r="A37" s="226" t="s">
        <v>11</v>
      </c>
      <c r="B37" s="16" t="s">
        <v>88</v>
      </c>
      <c r="C37" s="17"/>
      <c r="D37" s="33"/>
      <c r="E37" s="17"/>
      <c r="F37" s="15"/>
      <c r="G37" s="17">
        <v>287600.4</v>
      </c>
    </row>
    <row r="38" spans="3:5" ht="12.75">
      <c r="C38" s="1"/>
      <c r="D38" s="1"/>
      <c r="E38" s="1"/>
    </row>
    <row r="39" spans="3:5" ht="12.75">
      <c r="C39" s="1"/>
      <c r="D39" s="1"/>
      <c r="E39" s="1"/>
    </row>
    <row r="40" spans="3:5" ht="12.75">
      <c r="C40" s="1"/>
      <c r="D40" s="1"/>
      <c r="E40" s="1"/>
    </row>
    <row r="41" spans="3:5" ht="12.75">
      <c r="C41" s="1"/>
      <c r="D41" s="1"/>
      <c r="E41" s="1"/>
    </row>
    <row r="42" spans="3:5" ht="12.75">
      <c r="C42" s="1"/>
      <c r="D42" s="1"/>
      <c r="E42" s="1"/>
    </row>
    <row r="43" spans="3:5" ht="12.75">
      <c r="C43" s="1"/>
      <c r="D43" s="1"/>
      <c r="E43" s="1"/>
    </row>
    <row r="44" spans="3:5" ht="12.75">
      <c r="C44" s="1"/>
      <c r="D44" s="1"/>
      <c r="E44" s="1"/>
    </row>
    <row r="45" spans="3:5" ht="12.75">
      <c r="C45" s="1"/>
      <c r="D45" s="1"/>
      <c r="E45" s="1"/>
    </row>
    <row r="46" spans="3:5" ht="12.75">
      <c r="C46" s="1"/>
      <c r="D46" s="1"/>
      <c r="E46" s="1"/>
    </row>
    <row r="47" spans="3:5" ht="12.75">
      <c r="C47" s="1"/>
      <c r="D47" s="1"/>
      <c r="E47" s="1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0" spans="3:5" ht="12.75">
      <c r="C50" s="1"/>
      <c r="D50" s="1"/>
      <c r="E50" s="1"/>
    </row>
    <row r="51" spans="3:5" ht="12.75">
      <c r="C51" s="1"/>
      <c r="D51" s="1"/>
      <c r="E51" s="1"/>
    </row>
    <row r="52" spans="3:5" ht="12.75">
      <c r="C52" s="1"/>
      <c r="D52" s="1"/>
      <c r="E52" s="1"/>
    </row>
    <row r="53" spans="3:5" ht="12.75">
      <c r="C53" s="1"/>
      <c r="D53" s="1"/>
      <c r="E53" s="1"/>
    </row>
    <row r="54" spans="3:5" ht="12.75">
      <c r="C54" s="1"/>
      <c r="D54" s="1"/>
      <c r="E54" s="1"/>
    </row>
    <row r="55" spans="3:5" ht="12.75">
      <c r="C55" s="1"/>
      <c r="D55" s="1"/>
      <c r="E55" s="1"/>
    </row>
    <row r="56" spans="3:5" ht="12.75">
      <c r="C56" s="1"/>
      <c r="D56" s="1"/>
      <c r="E56" s="1"/>
    </row>
    <row r="57" spans="3:5" ht="12.75">
      <c r="C57" s="1"/>
      <c r="D57" s="1"/>
      <c r="E57" s="1"/>
    </row>
    <row r="58" spans="3:5" ht="12.75">
      <c r="C58" s="1"/>
      <c r="D58" s="1"/>
      <c r="E58" s="1"/>
    </row>
    <row r="59" spans="3:5" ht="12.75">
      <c r="C59" s="1"/>
      <c r="D59" s="1"/>
      <c r="E59" s="1"/>
    </row>
    <row r="60" spans="3:5" ht="12.75">
      <c r="C60" s="1"/>
      <c r="D60" s="1"/>
      <c r="E60" s="1"/>
    </row>
    <row r="61" spans="3:5" ht="12.75">
      <c r="C61" s="1"/>
      <c r="D61" s="1"/>
      <c r="E61" s="1"/>
    </row>
    <row r="62" spans="3:5" ht="12.75">
      <c r="C62" s="1"/>
      <c r="D62" s="1"/>
      <c r="E62" s="1"/>
    </row>
    <row r="63" spans="3:5" ht="12.75">
      <c r="C63" s="1"/>
      <c r="D63" s="1"/>
      <c r="E63" s="1"/>
    </row>
    <row r="64" spans="3:5" ht="12.75">
      <c r="C64" s="1"/>
      <c r="D64" s="1"/>
      <c r="E64" s="1"/>
    </row>
    <row r="65" spans="3:5" ht="12.75">
      <c r="C65" s="1"/>
      <c r="D65" s="1"/>
      <c r="E65" s="1"/>
    </row>
    <row r="66" spans="3:5" ht="12.75">
      <c r="C66" s="1"/>
      <c r="D66" s="1"/>
      <c r="E66" s="1"/>
    </row>
    <row r="67" spans="3:5" ht="12.75">
      <c r="C67" s="1"/>
      <c r="D67" s="1"/>
      <c r="E67" s="1"/>
    </row>
    <row r="68" spans="3:5" ht="12.75">
      <c r="C68" s="1"/>
      <c r="D68" s="1"/>
      <c r="E68" s="1"/>
    </row>
    <row r="69" spans="3:5" ht="12.75">
      <c r="C69" s="1"/>
      <c r="D69" s="1"/>
      <c r="E69" s="1"/>
    </row>
    <row r="70" spans="3:5" ht="12.75">
      <c r="C70" s="1"/>
      <c r="D70" s="1"/>
      <c r="E70" s="1"/>
    </row>
    <row r="71" spans="3:5" ht="12.75">
      <c r="C71" s="1"/>
      <c r="D71" s="1"/>
      <c r="E71" s="1"/>
    </row>
    <row r="72" spans="3:5" ht="12.75">
      <c r="C72" s="34"/>
      <c r="D72" s="34"/>
      <c r="E72" s="34"/>
    </row>
    <row r="73" spans="3:5" ht="12.75">
      <c r="C73" s="34"/>
      <c r="D73" s="34"/>
      <c r="E73" s="34"/>
    </row>
    <row r="74" spans="3:5" ht="12.75">
      <c r="C74" s="34"/>
      <c r="D74" s="34"/>
      <c r="E74" s="34"/>
    </row>
    <row r="75" spans="3:5" ht="12.75">
      <c r="C75" s="34"/>
      <c r="D75" s="34"/>
      <c r="E75" s="34"/>
    </row>
    <row r="76" spans="3:5" ht="12.75">
      <c r="C76" s="34"/>
      <c r="D76" s="34"/>
      <c r="E76" s="34"/>
    </row>
    <row r="77" spans="3:5" ht="12.75">
      <c r="C77" s="34"/>
      <c r="D77" s="34"/>
      <c r="E77" s="34"/>
    </row>
    <row r="78" spans="3:5" ht="12.75">
      <c r="C78" s="34"/>
      <c r="D78" s="34"/>
      <c r="E78" s="34"/>
    </row>
    <row r="79" spans="3:5" ht="12.75">
      <c r="C79" s="34"/>
      <c r="D79" s="34"/>
      <c r="E79" s="34"/>
    </row>
    <row r="80" spans="3:5" ht="12.75">
      <c r="C80" s="34"/>
      <c r="D80" s="34"/>
      <c r="E80" s="34"/>
    </row>
    <row r="81" spans="3:5" ht="12.75">
      <c r="C81" s="34"/>
      <c r="D81" s="34"/>
      <c r="E81" s="34"/>
    </row>
    <row r="82" spans="3:5" ht="12.75">
      <c r="C82" s="34"/>
      <c r="D82" s="34"/>
      <c r="E82" s="34"/>
    </row>
    <row r="83" spans="3:5" ht="12.75">
      <c r="C83" s="34"/>
      <c r="D83" s="34"/>
      <c r="E83" s="34"/>
    </row>
    <row r="84" spans="3:5" ht="12.75">
      <c r="C84" s="34"/>
      <c r="D84" s="34"/>
      <c r="E84" s="34"/>
    </row>
    <row r="85" spans="3:5" ht="12.75">
      <c r="C85" s="34"/>
      <c r="D85" s="34"/>
      <c r="E85" s="34"/>
    </row>
    <row r="86" spans="3:5" ht="12.75">
      <c r="C86" s="34"/>
      <c r="D86" s="34"/>
      <c r="E86" s="34"/>
    </row>
    <row r="87" spans="3:5" ht="12.75">
      <c r="C87" s="34"/>
      <c r="D87" s="34"/>
      <c r="E87" s="34"/>
    </row>
    <row r="88" spans="3:5" ht="12.75">
      <c r="C88" s="34"/>
      <c r="D88" s="34"/>
      <c r="E88" s="34"/>
    </row>
    <row r="89" spans="3:5" ht="12.75">
      <c r="C89" s="34"/>
      <c r="D89" s="34"/>
      <c r="E89" s="34"/>
    </row>
    <row r="90" spans="3:5" ht="12.75">
      <c r="C90" s="34"/>
      <c r="D90" s="34"/>
      <c r="E90" s="34"/>
    </row>
    <row r="91" spans="3:5" ht="12.75">
      <c r="C91" s="34"/>
      <c r="D91" s="34"/>
      <c r="E91" s="34"/>
    </row>
    <row r="92" spans="3:5" ht="12.75">
      <c r="C92" s="34"/>
      <c r="D92" s="34"/>
      <c r="E92" s="34"/>
    </row>
    <row r="93" spans="3:5" ht="12.75">
      <c r="C93" s="34"/>
      <c r="D93" s="34"/>
      <c r="E93" s="34"/>
    </row>
    <row r="94" spans="3:5" ht="12.75">
      <c r="C94" s="34"/>
      <c r="D94" s="34"/>
      <c r="E94" s="34"/>
    </row>
    <row r="95" spans="3:5" ht="12.75">
      <c r="C95" s="34"/>
      <c r="D95" s="34"/>
      <c r="E95" s="34"/>
    </row>
    <row r="96" spans="3:5" ht="12.75">
      <c r="C96" s="34"/>
      <c r="D96" s="34"/>
      <c r="E96" s="34"/>
    </row>
    <row r="97" spans="3:5" ht="12.75">
      <c r="C97" s="34"/>
      <c r="D97" s="34"/>
      <c r="E97" s="34"/>
    </row>
    <row r="98" spans="3:5" ht="12.75">
      <c r="C98" s="34"/>
      <c r="D98" s="34"/>
      <c r="E98" s="34"/>
    </row>
    <row r="99" spans="3:5" ht="12.75">
      <c r="C99" s="34"/>
      <c r="D99" s="34"/>
      <c r="E99" s="34"/>
    </row>
    <row r="100" spans="3:5" ht="12.75">
      <c r="C100" s="34"/>
      <c r="D100" s="34"/>
      <c r="E100" s="34"/>
    </row>
    <row r="101" spans="3:5" ht="12.75">
      <c r="C101" s="34"/>
      <c r="D101" s="34"/>
      <c r="E101" s="34"/>
    </row>
    <row r="102" spans="3:5" ht="12.75">
      <c r="C102" s="34"/>
      <c r="D102" s="34"/>
      <c r="E102" s="34"/>
    </row>
    <row r="103" spans="3:5" ht="12.75">
      <c r="C103" s="34"/>
      <c r="D103" s="34"/>
      <c r="E103" s="34"/>
    </row>
    <row r="104" spans="3:5" ht="12.75">
      <c r="C104" s="34"/>
      <c r="D104" s="34"/>
      <c r="E104" s="34"/>
    </row>
    <row r="105" spans="3:5" ht="12.75">
      <c r="C105" s="34"/>
      <c r="D105" s="34"/>
      <c r="E105" s="34"/>
    </row>
    <row r="106" spans="3:5" ht="12.75">
      <c r="C106" s="34"/>
      <c r="D106" s="34"/>
      <c r="E106" s="34"/>
    </row>
  </sheetData>
  <printOptions/>
  <pageMargins left="0.5905511811023623" right="0.3937007874015748" top="0.3937007874015748" bottom="0.3937007874015748" header="0.5511811023622047" footer="0.5118110236220472"/>
  <pageSetup fitToHeight="2" fitToWidth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w Toruniu</cp:lastModifiedBy>
  <cp:lastPrinted>2006-08-10T08:25:57Z</cp:lastPrinted>
  <dcterms:created xsi:type="dcterms:W3CDTF">1997-02-26T13:46:56Z</dcterms:created>
  <dcterms:modified xsi:type="dcterms:W3CDTF">2006-08-10T08:26:03Z</dcterms:modified>
  <cp:category/>
  <cp:version/>
  <cp:contentType/>
  <cp:contentStatus/>
</cp:coreProperties>
</file>