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<sst xmlns="http://schemas.openxmlformats.org/spreadsheetml/2006/main" count="97" uniqueCount="60">
  <si>
    <t>Dz.</t>
  </si>
  <si>
    <t>R.</t>
  </si>
  <si>
    <t>P.</t>
  </si>
  <si>
    <t>W Y S Z C Z E G Ó L N I E N I E</t>
  </si>
  <si>
    <t>Zakup materiałów i wyposażenia</t>
  </si>
  <si>
    <t>TRANSPORT I ŁĄCZNOŚĆ</t>
  </si>
  <si>
    <t>Drogi publiczne powiatowe</t>
  </si>
  <si>
    <t>Wynagrodzenia osobowe pracowników</t>
  </si>
  <si>
    <t>Dodatkowe wynagrodzenie roczne</t>
  </si>
  <si>
    <t>Składki na ubezpieczenia społeczne</t>
  </si>
  <si>
    <t>Składki na Fundusz Pracy</t>
  </si>
  <si>
    <t>Zakup usług remontowych</t>
  </si>
  <si>
    <t>Podatek od nieruchomości</t>
  </si>
  <si>
    <t>GOSPODARKA MIESZKANIOWA</t>
  </si>
  <si>
    <t>Gospodarka gruntami i nieruchomościami</t>
  </si>
  <si>
    <t xml:space="preserve">Zakup usług remontowych </t>
  </si>
  <si>
    <t>DZIAŁALNOŚĆ USŁUGOWA</t>
  </si>
  <si>
    <t>Nadzór budowlany</t>
  </si>
  <si>
    <t>Starostwa powiatowe</t>
  </si>
  <si>
    <t>Komisje poborowe</t>
  </si>
  <si>
    <t>Pozostała działalność</t>
  </si>
  <si>
    <t>RÓŻNE ROZLICZENIA</t>
  </si>
  <si>
    <t>Rezerwy ogólne i celowe</t>
  </si>
  <si>
    <t>Rezerwy</t>
  </si>
  <si>
    <t>rezerwa ogólna</t>
  </si>
  <si>
    <t>RAZEM   WYDATKI BUDŻETOWE</t>
  </si>
  <si>
    <t xml:space="preserve">Urzędy Wojewódzkie </t>
  </si>
  <si>
    <t xml:space="preserve">Zakup  usług  pozostałych </t>
  </si>
  <si>
    <t>POMOC SPOŁECZNA</t>
  </si>
  <si>
    <t xml:space="preserve">Placówki Opiekuńczo-Wychowawcze </t>
  </si>
  <si>
    <t>Domy pomocy społecznej</t>
  </si>
  <si>
    <t>Jednostki specjalistycznego poradnictwa, mieszkania chronione i ośrodki interwencji kryzysowej</t>
  </si>
  <si>
    <t>POZOSTAŁE ZADANIA W ZAKRESIE POLITYKI SPOŁECZNEJ</t>
  </si>
  <si>
    <t>OŚWIATA I WYCHOWANIE</t>
  </si>
  <si>
    <t>Składki na ubezpieczenie społeczne</t>
  </si>
  <si>
    <t>Szkoły  zawodowe</t>
  </si>
  <si>
    <t>Powiatowe centra pomocy rodzinie</t>
  </si>
  <si>
    <t>Wydatki osobowe niezaliczone do wynagrodzeń</t>
  </si>
  <si>
    <t xml:space="preserve">Administracja  publiczna </t>
  </si>
  <si>
    <t xml:space="preserve">Wynagrodzenia  bezosobowe </t>
  </si>
  <si>
    <t xml:space="preserve">Ośrodki  wsparcia </t>
  </si>
  <si>
    <t>Zespoły do spraw orzekania o niepełnosprawności</t>
  </si>
  <si>
    <t xml:space="preserve">Powiatowe urzędy pracy </t>
  </si>
  <si>
    <t xml:space="preserve">WYDATKI   BUDŻETOWE   2007  </t>
  </si>
  <si>
    <t xml:space="preserve">WYKONANIE  31.12.2005 </t>
  </si>
  <si>
    <t>Szkolenia pracowników niebędących członkami korpusu służby cywilnej</t>
  </si>
  <si>
    <t>Zakup akcesoriów komputerowych, w tym programów i licencji</t>
  </si>
  <si>
    <t>Zakup usług obejmujacych wykonanie ekspertyz analiz i opini</t>
  </si>
  <si>
    <t xml:space="preserve">rezerwa  na  podwyżki   wynagrodzeń  osobowych  oraz  pochodnych  od   wynagrodzeń   </t>
  </si>
  <si>
    <t>ZWIĘKSZENIA</t>
  </si>
  <si>
    <t>ZMNIEJZENIA</t>
  </si>
  <si>
    <t xml:space="preserve">BUDŻET  PO ZMIANACH  2007 </t>
  </si>
  <si>
    <t xml:space="preserve">BUDŻET  2007 </t>
  </si>
  <si>
    <t>zmiany 26.03.2006</t>
  </si>
  <si>
    <t>Kary  i  odszkodowania wypłacone na rzecz osób fizycznych</t>
  </si>
  <si>
    <t xml:space="preserve">Odsetki  pozostałe </t>
  </si>
  <si>
    <t>Rezerwy na inwestycje i zakupy inwestycyjne</t>
  </si>
  <si>
    <t xml:space="preserve">Wydatki  inwestycyjne  jednostek  budżetowych </t>
  </si>
  <si>
    <t xml:space="preserve">Załącznik nr 2 do uchwały nr 25/07 Zarządu Powiatu Toruńskiego </t>
  </si>
  <si>
    <t xml:space="preserve">z dnia 26 marca 2007 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</si>
</sst>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</numFmts>
  <fonts count="11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1" fontId="9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10" fillId="0" borderId="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 shrinkToFit="1"/>
    </xf>
    <xf numFmtId="3" fontId="8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173" fontId="9" fillId="0" borderId="1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173" fontId="10" fillId="0" borderId="1" xfId="0" applyNumberFormat="1" applyFont="1" applyBorder="1" applyAlignment="1">
      <alignment vertical="center" shrinkToFit="1"/>
    </xf>
    <xf numFmtId="1" fontId="0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1"/>
  <sheetViews>
    <sheetView tabSelected="1" showOutlineSymbols="0" workbookViewId="0" topLeftCell="A1">
      <selection activeCell="B3" sqref="B3"/>
    </sheetView>
  </sheetViews>
  <sheetFormatPr defaultColWidth="9.00390625" defaultRowHeight="12.75" outlineLevelRow="2" outlineLevelCol="1"/>
  <cols>
    <col min="1" max="1" width="4.625" style="9" bestFit="1" customWidth="1"/>
    <col min="2" max="3" width="7.75390625" style="9" bestFit="1" customWidth="1"/>
    <col min="4" max="4" width="40.375" style="18" customWidth="1"/>
    <col min="5" max="5" width="11.625" style="22" hidden="1" customWidth="1" outlineLevel="1"/>
    <col min="6" max="6" width="13.25390625" style="58" customWidth="1"/>
    <col min="7" max="7" width="10.625" style="48" customWidth="1"/>
    <col min="8" max="8" width="10.125" style="48" customWidth="1"/>
    <col min="9" max="9" width="13.375" style="48" customWidth="1"/>
    <col min="10" max="16384" width="9.125" style="11" customWidth="1"/>
  </cols>
  <sheetData>
    <row r="1" spans="1:4" ht="15">
      <c r="A1" s="4"/>
      <c r="B1" s="20" t="s">
        <v>58</v>
      </c>
      <c r="C1" s="4"/>
      <c r="D1" s="15"/>
    </row>
    <row r="2" spans="1:4" ht="15">
      <c r="A2" s="4"/>
      <c r="B2" s="20" t="s">
        <v>59</v>
      </c>
      <c r="C2" s="4"/>
      <c r="D2" s="15"/>
    </row>
    <row r="3" spans="1:4" ht="15">
      <c r="A3" s="4"/>
      <c r="B3" s="20"/>
      <c r="C3" s="4"/>
      <c r="D3" s="15" t="s">
        <v>53</v>
      </c>
    </row>
    <row r="4" spans="1:5" ht="15.75">
      <c r="A4" s="16"/>
      <c r="B4" s="5"/>
      <c r="C4" s="6"/>
      <c r="D4" s="25" t="s">
        <v>43</v>
      </c>
      <c r="E4" s="23"/>
    </row>
    <row r="5" spans="1:5" ht="15">
      <c r="A5" s="7"/>
      <c r="B5" s="5"/>
      <c r="C5" s="6"/>
      <c r="D5" s="17"/>
      <c r="E5" s="23"/>
    </row>
    <row r="6" spans="1:9" s="14" customFormat="1" ht="22.5">
      <c r="A6" s="62" t="s">
        <v>0</v>
      </c>
      <c r="B6" s="62" t="s">
        <v>1</v>
      </c>
      <c r="C6" s="63" t="s">
        <v>2</v>
      </c>
      <c r="D6" s="64" t="s">
        <v>3</v>
      </c>
      <c r="E6" s="61" t="s">
        <v>44</v>
      </c>
      <c r="F6" s="65" t="s">
        <v>52</v>
      </c>
      <c r="G6" s="61" t="s">
        <v>49</v>
      </c>
      <c r="H6" s="61" t="s">
        <v>50</v>
      </c>
      <c r="I6" s="61" t="s">
        <v>51</v>
      </c>
    </row>
    <row r="7" spans="1:9" s="13" customFormat="1" ht="15.75">
      <c r="A7" s="26">
        <v>600</v>
      </c>
      <c r="B7" s="26"/>
      <c r="C7" s="27"/>
      <c r="D7" s="37" t="s">
        <v>5</v>
      </c>
      <c r="E7" s="28">
        <f>E8</f>
        <v>568047</v>
      </c>
      <c r="F7" s="59">
        <f>F8</f>
        <v>0</v>
      </c>
      <c r="G7" s="49">
        <f>G8</f>
        <v>28070</v>
      </c>
      <c r="H7" s="49">
        <f>H8</f>
        <v>0</v>
      </c>
      <c r="I7" s="49">
        <f aca="true" t="shared" si="0" ref="I7:I20">F7+G7-H7</f>
        <v>28070</v>
      </c>
    </row>
    <row r="8" spans="1:9" ht="15.75">
      <c r="A8" s="31"/>
      <c r="B8" s="31">
        <v>60014</v>
      </c>
      <c r="C8" s="33"/>
      <c r="D8" s="36" t="s">
        <v>6</v>
      </c>
      <c r="E8" s="35">
        <f>SUM(E9:E11)</f>
        <v>568047</v>
      </c>
      <c r="F8" s="51"/>
      <c r="G8" s="50">
        <f>SUM(G9:G11)</f>
        <v>28070</v>
      </c>
      <c r="H8" s="50">
        <f>SUM(H9:H11)</f>
        <v>0</v>
      </c>
      <c r="I8" s="52">
        <f t="shared" si="0"/>
        <v>28070</v>
      </c>
    </row>
    <row r="9" spans="1:9" ht="15" outlineLevel="1">
      <c r="A9" s="26"/>
      <c r="B9" s="26"/>
      <c r="C9" s="38">
        <v>4010</v>
      </c>
      <c r="D9" s="32" t="s">
        <v>7</v>
      </c>
      <c r="E9" s="35">
        <v>466779</v>
      </c>
      <c r="F9" s="51">
        <f>471200+20880</f>
        <v>492080</v>
      </c>
      <c r="G9" s="53">
        <v>23350</v>
      </c>
      <c r="H9" s="53"/>
      <c r="I9" s="53">
        <f t="shared" si="0"/>
        <v>515430</v>
      </c>
    </row>
    <row r="10" spans="1:9" ht="15" outlineLevel="1">
      <c r="A10" s="26"/>
      <c r="B10" s="26"/>
      <c r="C10" s="30">
        <v>4110</v>
      </c>
      <c r="D10" s="32" t="s">
        <v>9</v>
      </c>
      <c r="E10" s="35">
        <v>89360</v>
      </c>
      <c r="F10" s="51">
        <f>90000+1170</f>
        <v>91170</v>
      </c>
      <c r="G10" s="53">
        <v>4150</v>
      </c>
      <c r="H10" s="53"/>
      <c r="I10" s="53">
        <f t="shared" si="0"/>
        <v>95320</v>
      </c>
    </row>
    <row r="11" spans="1:9" ht="15" outlineLevel="1">
      <c r="A11" s="26"/>
      <c r="B11" s="26"/>
      <c r="C11" s="30">
        <v>4120</v>
      </c>
      <c r="D11" s="32" t="s">
        <v>10</v>
      </c>
      <c r="E11" s="35">
        <v>11908</v>
      </c>
      <c r="F11" s="51">
        <f>12000+850</f>
        <v>12850</v>
      </c>
      <c r="G11" s="53">
        <v>570</v>
      </c>
      <c r="H11" s="53"/>
      <c r="I11" s="53">
        <f t="shared" si="0"/>
        <v>13420</v>
      </c>
    </row>
    <row r="12" spans="1:9" s="13" customFormat="1" ht="15.75">
      <c r="A12" s="26">
        <v>700</v>
      </c>
      <c r="B12" s="26"/>
      <c r="C12" s="27"/>
      <c r="D12" s="37" t="s">
        <v>13</v>
      </c>
      <c r="E12" s="28">
        <f>E13</f>
        <v>26103</v>
      </c>
      <c r="F12" s="59">
        <f>F13</f>
        <v>0</v>
      </c>
      <c r="G12" s="49">
        <f>G13</f>
        <v>34651</v>
      </c>
      <c r="H12" s="49">
        <f>H13</f>
        <v>1300</v>
      </c>
      <c r="I12" s="49">
        <f t="shared" si="0"/>
        <v>33351</v>
      </c>
    </row>
    <row r="13" spans="1:9" s="12" customFormat="1" ht="15.75">
      <c r="A13" s="31"/>
      <c r="B13" s="31">
        <v>70005</v>
      </c>
      <c r="C13" s="33"/>
      <c r="D13" s="36" t="s">
        <v>14</v>
      </c>
      <c r="E13" s="34">
        <f>SUM(E14:E17)</f>
        <v>26103</v>
      </c>
      <c r="F13" s="50"/>
      <c r="G13" s="52">
        <f>SUM(G14:G17)</f>
        <v>34651</v>
      </c>
      <c r="H13" s="52">
        <f>SUM(H14:H17)</f>
        <v>1300</v>
      </c>
      <c r="I13" s="52">
        <f t="shared" si="0"/>
        <v>33351</v>
      </c>
    </row>
    <row r="14" spans="1:9" ht="15" outlineLevel="1">
      <c r="A14" s="29"/>
      <c r="B14" s="29"/>
      <c r="C14" s="30">
        <v>4270</v>
      </c>
      <c r="D14" s="32" t="s">
        <v>15</v>
      </c>
      <c r="E14" s="35">
        <v>26103</v>
      </c>
      <c r="F14" s="51">
        <v>300</v>
      </c>
      <c r="G14" s="53">
        <v>1300</v>
      </c>
      <c r="H14" s="53"/>
      <c r="I14" s="53">
        <f t="shared" si="0"/>
        <v>1600</v>
      </c>
    </row>
    <row r="15" spans="1:9" ht="25.5" outlineLevel="1">
      <c r="A15" s="29"/>
      <c r="B15" s="29"/>
      <c r="C15" s="30">
        <v>4390</v>
      </c>
      <c r="D15" s="32" t="s">
        <v>47</v>
      </c>
      <c r="E15" s="35"/>
      <c r="F15" s="51">
        <f>23200-360</f>
        <v>22840</v>
      </c>
      <c r="G15" s="53"/>
      <c r="H15" s="53">
        <v>1300</v>
      </c>
      <c r="I15" s="53">
        <f t="shared" si="0"/>
        <v>21540</v>
      </c>
    </row>
    <row r="16" spans="1:9" ht="15" outlineLevel="1">
      <c r="A16" s="26"/>
      <c r="B16" s="26"/>
      <c r="C16" s="30">
        <v>4580</v>
      </c>
      <c r="D16" s="32" t="s">
        <v>55</v>
      </c>
      <c r="E16" s="35"/>
      <c r="F16" s="51"/>
      <c r="G16" s="53">
        <v>775</v>
      </c>
      <c r="H16" s="53"/>
      <c r="I16" s="53">
        <f t="shared" si="0"/>
        <v>775</v>
      </c>
    </row>
    <row r="17" spans="1:9" ht="25.5" outlineLevel="1">
      <c r="A17" s="26"/>
      <c r="B17" s="26"/>
      <c r="C17" s="30">
        <v>4590</v>
      </c>
      <c r="D17" s="32" t="s">
        <v>54</v>
      </c>
      <c r="E17" s="35"/>
      <c r="F17" s="51"/>
      <c r="G17" s="53">
        <v>32576</v>
      </c>
      <c r="H17" s="53"/>
      <c r="I17" s="53">
        <f t="shared" si="0"/>
        <v>32576</v>
      </c>
    </row>
    <row r="18" spans="1:9" s="13" customFormat="1" ht="15.75">
      <c r="A18" s="26">
        <v>710</v>
      </c>
      <c r="B18" s="26"/>
      <c r="C18" s="27"/>
      <c r="D18" s="37" t="s">
        <v>16</v>
      </c>
      <c r="E18" s="28" t="e">
        <f>#REF!+E19+#REF!+#REF!</f>
        <v>#REF!</v>
      </c>
      <c r="F18" s="59">
        <f>F19</f>
        <v>0</v>
      </c>
      <c r="G18" s="59">
        <f>G19</f>
        <v>11210</v>
      </c>
      <c r="H18" s="59">
        <f>H19</f>
        <v>0</v>
      </c>
      <c r="I18" s="49">
        <f t="shared" si="0"/>
        <v>11210</v>
      </c>
    </row>
    <row r="19" spans="1:9" s="12" customFormat="1" ht="15.75">
      <c r="A19" s="31"/>
      <c r="B19" s="31">
        <v>71015</v>
      </c>
      <c r="C19" s="33"/>
      <c r="D19" s="36" t="s">
        <v>17</v>
      </c>
      <c r="E19" s="34">
        <f>SUM(E20:E22)</f>
        <v>170134</v>
      </c>
      <c r="F19" s="50"/>
      <c r="G19" s="52">
        <f>SUM(G20:G22)</f>
        <v>11210</v>
      </c>
      <c r="H19" s="52">
        <f>SUM(H20:H22)</f>
        <v>0</v>
      </c>
      <c r="I19" s="52">
        <f t="shared" si="0"/>
        <v>11210</v>
      </c>
    </row>
    <row r="20" spans="1:9" ht="15" outlineLevel="1">
      <c r="A20" s="26"/>
      <c r="B20" s="26"/>
      <c r="C20" s="38">
        <v>4010</v>
      </c>
      <c r="D20" s="32" t="s">
        <v>7</v>
      </c>
      <c r="E20" s="35">
        <v>139164</v>
      </c>
      <c r="F20" s="51">
        <v>186030</v>
      </c>
      <c r="G20" s="53">
        <v>9300</v>
      </c>
      <c r="H20" s="53"/>
      <c r="I20" s="53">
        <f t="shared" si="0"/>
        <v>195330</v>
      </c>
    </row>
    <row r="21" spans="1:9" ht="15" outlineLevel="1">
      <c r="A21" s="26"/>
      <c r="B21" s="26"/>
      <c r="C21" s="30">
        <v>4110</v>
      </c>
      <c r="D21" s="32" t="s">
        <v>9</v>
      </c>
      <c r="E21" s="35">
        <v>27148</v>
      </c>
      <c r="F21" s="51">
        <v>34030</v>
      </c>
      <c r="G21" s="53">
        <v>1680</v>
      </c>
      <c r="H21" s="53"/>
      <c r="I21" s="53">
        <f aca="true" t="shared" si="1" ref="I21:I32">F21+G21-H21</f>
        <v>35710</v>
      </c>
    </row>
    <row r="22" spans="1:9" ht="15" outlineLevel="1">
      <c r="A22" s="26"/>
      <c r="B22" s="26"/>
      <c r="C22" s="30">
        <v>4120</v>
      </c>
      <c r="D22" s="32" t="s">
        <v>10</v>
      </c>
      <c r="E22" s="35">
        <v>3822</v>
      </c>
      <c r="F22" s="51">
        <v>4750</v>
      </c>
      <c r="G22" s="53">
        <v>230</v>
      </c>
      <c r="H22" s="53"/>
      <c r="I22" s="53">
        <f t="shared" si="1"/>
        <v>4980</v>
      </c>
    </row>
    <row r="23" spans="1:9" s="13" customFormat="1" ht="15.75">
      <c r="A23" s="41">
        <v>750</v>
      </c>
      <c r="B23" s="41"/>
      <c r="C23" s="41"/>
      <c r="D23" s="42" t="s">
        <v>38</v>
      </c>
      <c r="E23" s="28" t="e">
        <f>E24+#REF!+E28+E32+#REF!</f>
        <v>#REF!</v>
      </c>
      <c r="F23" s="59">
        <f>F24+F28+F32</f>
        <v>0</v>
      </c>
      <c r="G23" s="59">
        <f>G24+G28+G32</f>
        <v>158320</v>
      </c>
      <c r="H23" s="59">
        <f>H24+H28+H32</f>
        <v>760</v>
      </c>
      <c r="I23" s="49">
        <f t="shared" si="1"/>
        <v>157560</v>
      </c>
    </row>
    <row r="24" spans="1:9" s="12" customFormat="1" ht="15.75" outlineLevel="1">
      <c r="A24" s="38"/>
      <c r="B24" s="43">
        <v>75011</v>
      </c>
      <c r="C24" s="43"/>
      <c r="D24" s="44" t="s">
        <v>26</v>
      </c>
      <c r="E24" s="34">
        <f>SUM(E25:E27)</f>
        <v>273704</v>
      </c>
      <c r="F24" s="50"/>
      <c r="G24" s="52">
        <f>SUM(G25:G27)</f>
        <v>15430</v>
      </c>
      <c r="H24" s="52">
        <f>SUM(H25:H27)</f>
        <v>0</v>
      </c>
      <c r="I24" s="52">
        <f t="shared" si="1"/>
        <v>15430</v>
      </c>
    </row>
    <row r="25" spans="1:9" ht="15" outlineLevel="2">
      <c r="A25" s="26"/>
      <c r="B25" s="26"/>
      <c r="C25" s="38">
        <v>4010</v>
      </c>
      <c r="D25" s="32" t="s">
        <v>7</v>
      </c>
      <c r="E25" s="35">
        <v>226194</v>
      </c>
      <c r="F25" s="51">
        <v>258000</v>
      </c>
      <c r="G25" s="53">
        <v>12900</v>
      </c>
      <c r="H25" s="53"/>
      <c r="I25" s="53">
        <f t="shared" si="1"/>
        <v>270900</v>
      </c>
    </row>
    <row r="26" spans="1:9" ht="15" outlineLevel="2">
      <c r="A26" s="26"/>
      <c r="B26" s="26"/>
      <c r="C26" s="30">
        <v>4110</v>
      </c>
      <c r="D26" s="32" t="s">
        <v>9</v>
      </c>
      <c r="E26" s="35">
        <v>41794</v>
      </c>
      <c r="F26" s="51">
        <v>45300</v>
      </c>
      <c r="G26" s="53">
        <v>2210</v>
      </c>
      <c r="H26" s="53"/>
      <c r="I26" s="53">
        <f t="shared" si="1"/>
        <v>47510</v>
      </c>
    </row>
    <row r="27" spans="1:9" ht="15" outlineLevel="2">
      <c r="A27" s="26"/>
      <c r="B27" s="26"/>
      <c r="C27" s="30">
        <v>4120</v>
      </c>
      <c r="D27" s="32" t="s">
        <v>10</v>
      </c>
      <c r="E27" s="35">
        <v>5716</v>
      </c>
      <c r="F27" s="51">
        <v>6500</v>
      </c>
      <c r="G27" s="53">
        <v>320</v>
      </c>
      <c r="H27" s="53"/>
      <c r="I27" s="53">
        <f t="shared" si="1"/>
        <v>6820</v>
      </c>
    </row>
    <row r="28" spans="1:9" s="12" customFormat="1" ht="15.75" outlineLevel="1">
      <c r="A28" s="31"/>
      <c r="B28" s="31">
        <v>75020</v>
      </c>
      <c r="C28" s="33"/>
      <c r="D28" s="36" t="s">
        <v>18</v>
      </c>
      <c r="E28" s="34">
        <f>SUM(E29:E31)</f>
        <v>2670564</v>
      </c>
      <c r="F28" s="50"/>
      <c r="G28" s="52">
        <f>SUM(G29:G31)</f>
        <v>142130</v>
      </c>
      <c r="H28" s="52">
        <f>SUM(H29:H31)</f>
        <v>0</v>
      </c>
      <c r="I28" s="52">
        <f t="shared" si="1"/>
        <v>142130</v>
      </c>
    </row>
    <row r="29" spans="1:9" ht="15" outlineLevel="2">
      <c r="A29" s="40"/>
      <c r="B29" s="26"/>
      <c r="C29" s="38">
        <v>4010</v>
      </c>
      <c r="D29" s="32" t="s">
        <v>7</v>
      </c>
      <c r="E29" s="35">
        <v>2239163</v>
      </c>
      <c r="F29" s="51">
        <v>2377800</v>
      </c>
      <c r="G29" s="53">
        <v>118890</v>
      </c>
      <c r="H29" s="53"/>
      <c r="I29" s="53">
        <f t="shared" si="1"/>
        <v>2496690</v>
      </c>
    </row>
    <row r="30" spans="1:9" ht="15" outlineLevel="2">
      <c r="A30" s="40"/>
      <c r="B30" s="26"/>
      <c r="C30" s="30">
        <v>4110</v>
      </c>
      <c r="D30" s="32" t="s">
        <v>9</v>
      </c>
      <c r="E30" s="35">
        <v>376585</v>
      </c>
      <c r="F30" s="51">
        <v>432600</v>
      </c>
      <c r="G30" s="53">
        <v>20330</v>
      </c>
      <c r="H30" s="53"/>
      <c r="I30" s="53">
        <f t="shared" si="1"/>
        <v>452930</v>
      </c>
    </row>
    <row r="31" spans="1:9" ht="15" outlineLevel="2">
      <c r="A31" s="40"/>
      <c r="B31" s="26"/>
      <c r="C31" s="30">
        <v>4120</v>
      </c>
      <c r="D31" s="32" t="s">
        <v>10</v>
      </c>
      <c r="E31" s="35">
        <v>54816</v>
      </c>
      <c r="F31" s="51">
        <v>62000</v>
      </c>
      <c r="G31" s="53">
        <v>2910</v>
      </c>
      <c r="H31" s="53"/>
      <c r="I31" s="53">
        <f t="shared" si="1"/>
        <v>64910</v>
      </c>
    </row>
    <row r="32" spans="1:9" s="12" customFormat="1" ht="15.75" outlineLevel="1">
      <c r="A32" s="31"/>
      <c r="B32" s="31">
        <v>75045</v>
      </c>
      <c r="C32" s="33"/>
      <c r="D32" s="36" t="s">
        <v>19</v>
      </c>
      <c r="E32" s="34">
        <f>SUM(E33:E35)</f>
        <v>23446</v>
      </c>
      <c r="F32" s="50"/>
      <c r="G32" s="52">
        <f>SUM(G33:G35)</f>
        <v>760</v>
      </c>
      <c r="H32" s="52">
        <f>SUM(H33:H35)</f>
        <v>760</v>
      </c>
      <c r="I32" s="52">
        <f t="shared" si="1"/>
        <v>0</v>
      </c>
    </row>
    <row r="33" spans="1:9" ht="15" outlineLevel="2">
      <c r="A33" s="26"/>
      <c r="B33" s="26"/>
      <c r="C33" s="30">
        <v>4170</v>
      </c>
      <c r="D33" s="32" t="s">
        <v>39</v>
      </c>
      <c r="E33" s="35">
        <v>4400</v>
      </c>
      <c r="F33" s="51">
        <v>4400</v>
      </c>
      <c r="G33" s="53">
        <v>400</v>
      </c>
      <c r="H33" s="53"/>
      <c r="I33" s="53">
        <f aca="true" t="shared" si="2" ref="I33:I42">F33+G33-H33</f>
        <v>4800</v>
      </c>
    </row>
    <row r="34" spans="1:9" ht="21.75" customHeight="1" outlineLevel="2">
      <c r="A34" s="26"/>
      <c r="B34" s="26"/>
      <c r="C34" s="30">
        <v>4210</v>
      </c>
      <c r="D34" s="32" t="s">
        <v>4</v>
      </c>
      <c r="E34" s="35">
        <v>15076</v>
      </c>
      <c r="F34" s="51">
        <v>14000</v>
      </c>
      <c r="G34" s="53"/>
      <c r="H34" s="53">
        <v>760</v>
      </c>
      <c r="I34" s="53">
        <f t="shared" si="2"/>
        <v>13240</v>
      </c>
    </row>
    <row r="35" spans="1:9" ht="15" outlineLevel="2">
      <c r="A35" s="26"/>
      <c r="B35" s="26"/>
      <c r="C35" s="30">
        <v>4300</v>
      </c>
      <c r="D35" s="32" t="s">
        <v>27</v>
      </c>
      <c r="E35" s="35">
        <v>3970</v>
      </c>
      <c r="F35" s="51">
        <v>4200</v>
      </c>
      <c r="G35" s="53">
        <v>360</v>
      </c>
      <c r="H35" s="53"/>
      <c r="I35" s="53">
        <f t="shared" si="2"/>
        <v>4560</v>
      </c>
    </row>
    <row r="36" spans="1:9" s="13" customFormat="1" ht="15.75">
      <c r="A36" s="26">
        <v>758</v>
      </c>
      <c r="B36" s="26"/>
      <c r="C36" s="27"/>
      <c r="D36" s="37" t="s">
        <v>21</v>
      </c>
      <c r="E36" s="28">
        <f>E37</f>
        <v>0</v>
      </c>
      <c r="F36" s="59">
        <f>F37</f>
        <v>0</v>
      </c>
      <c r="G36" s="49">
        <f>G37</f>
        <v>0</v>
      </c>
      <c r="H36" s="49">
        <f>H37</f>
        <v>619166</v>
      </c>
      <c r="I36" s="49">
        <f t="shared" si="2"/>
        <v>-619166</v>
      </c>
    </row>
    <row r="37" spans="1:9" s="12" customFormat="1" ht="15.75">
      <c r="A37" s="31"/>
      <c r="B37" s="31">
        <v>75818</v>
      </c>
      <c r="C37" s="33"/>
      <c r="D37" s="36" t="s">
        <v>22</v>
      </c>
      <c r="E37" s="34">
        <f>E38</f>
        <v>0</v>
      </c>
      <c r="F37" s="50"/>
      <c r="G37" s="50">
        <f>SUM(G38)</f>
        <v>0</v>
      </c>
      <c r="H37" s="50">
        <f>SUM(H38+H41)</f>
        <v>619166</v>
      </c>
      <c r="I37" s="52">
        <f t="shared" si="2"/>
        <v>-619166</v>
      </c>
    </row>
    <row r="38" spans="1:9" ht="15" outlineLevel="1">
      <c r="A38" s="26"/>
      <c r="B38" s="26"/>
      <c r="C38" s="30">
        <v>4810</v>
      </c>
      <c r="D38" s="32" t="s">
        <v>23</v>
      </c>
      <c r="E38" s="35">
        <v>0</v>
      </c>
      <c r="F38" s="51">
        <f>SUM(F39:F40)</f>
        <v>804800</v>
      </c>
      <c r="G38" s="53">
        <f>SUM(G39:G40)</f>
        <v>0</v>
      </c>
      <c r="H38" s="53">
        <f>SUM(H39:H40)</f>
        <v>589166</v>
      </c>
      <c r="I38" s="53">
        <f t="shared" si="2"/>
        <v>215634</v>
      </c>
    </row>
    <row r="39" spans="1:9" ht="15" outlineLevel="2">
      <c r="A39" s="26"/>
      <c r="B39" s="26"/>
      <c r="C39" s="30"/>
      <c r="D39" s="32" t="s">
        <v>24</v>
      </c>
      <c r="E39" s="35"/>
      <c r="F39" s="51">
        <v>179800</v>
      </c>
      <c r="G39" s="53"/>
      <c r="H39" s="53">
        <v>2926</v>
      </c>
      <c r="I39" s="53">
        <f t="shared" si="2"/>
        <v>176874</v>
      </c>
    </row>
    <row r="40" spans="1:9" ht="38.25" outlineLevel="2">
      <c r="A40" s="26"/>
      <c r="B40" s="26"/>
      <c r="C40" s="30"/>
      <c r="D40" s="32" t="s">
        <v>48</v>
      </c>
      <c r="E40" s="35"/>
      <c r="F40" s="51">
        <v>625000</v>
      </c>
      <c r="G40" s="53"/>
      <c r="H40" s="53">
        <v>586240</v>
      </c>
      <c r="I40" s="53">
        <f t="shared" si="2"/>
        <v>38760</v>
      </c>
    </row>
    <row r="41" spans="1:9" s="21" customFormat="1" ht="15.75" outlineLevel="1">
      <c r="A41" s="26"/>
      <c r="B41" s="26"/>
      <c r="C41" s="45">
        <v>6800</v>
      </c>
      <c r="D41" s="39" t="s">
        <v>56</v>
      </c>
      <c r="E41" s="35"/>
      <c r="F41" s="51">
        <v>200000</v>
      </c>
      <c r="G41" s="53"/>
      <c r="H41" s="53">
        <v>30000</v>
      </c>
      <c r="I41" s="49">
        <f t="shared" si="2"/>
        <v>170000</v>
      </c>
    </row>
    <row r="42" spans="1:9" s="13" customFormat="1" ht="15.75">
      <c r="A42" s="26">
        <v>801</v>
      </c>
      <c r="B42" s="26"/>
      <c r="C42" s="30"/>
      <c r="D42" s="37" t="s">
        <v>33</v>
      </c>
      <c r="E42" s="28" t="e">
        <f>#REF!+#REF!+#REF!+E43+#REF!+#REF!+#REF!+E47</f>
        <v>#REF!</v>
      </c>
      <c r="F42" s="59">
        <f>F43+F47</f>
        <v>0</v>
      </c>
      <c r="G42" s="59">
        <f>G43+G47</f>
        <v>38376</v>
      </c>
      <c r="H42" s="59">
        <f>H43+H47</f>
        <v>3630</v>
      </c>
      <c r="I42" s="49">
        <f t="shared" si="2"/>
        <v>34746</v>
      </c>
    </row>
    <row r="43" spans="1:9" s="12" customFormat="1" ht="15.75">
      <c r="A43" s="26"/>
      <c r="B43" s="31">
        <v>80130</v>
      </c>
      <c r="C43" s="30"/>
      <c r="D43" s="36" t="s">
        <v>35</v>
      </c>
      <c r="E43" s="34">
        <f>SUM(E44:E45)</f>
        <v>264587</v>
      </c>
      <c r="F43" s="50"/>
      <c r="G43" s="50">
        <f>SUM(G44:G46)</f>
        <v>36556</v>
      </c>
      <c r="H43" s="50">
        <f>SUM(H44:H46)</f>
        <v>3630</v>
      </c>
      <c r="I43" s="52">
        <f aca="true" t="shared" si="3" ref="I43:I50">F43+G43-H43</f>
        <v>32926</v>
      </c>
    </row>
    <row r="44" spans="1:9" ht="25.5" outlineLevel="1">
      <c r="A44" s="26"/>
      <c r="B44" s="26"/>
      <c r="C44" s="30">
        <v>3020</v>
      </c>
      <c r="D44" s="32" t="s">
        <v>37</v>
      </c>
      <c r="E44" s="35">
        <v>181956</v>
      </c>
      <c r="F44" s="51">
        <v>191970</v>
      </c>
      <c r="G44" s="53"/>
      <c r="H44" s="53">
        <v>3630</v>
      </c>
      <c r="I44" s="53">
        <f t="shared" si="3"/>
        <v>188340</v>
      </c>
    </row>
    <row r="45" spans="1:9" ht="15" outlineLevel="1">
      <c r="A45" s="26"/>
      <c r="B45" s="26"/>
      <c r="C45" s="30">
        <v>4270</v>
      </c>
      <c r="D45" s="32" t="s">
        <v>11</v>
      </c>
      <c r="E45" s="35">
        <v>82631</v>
      </c>
      <c r="F45" s="51">
        <v>8870</v>
      </c>
      <c r="G45" s="53">
        <f>3630+2926</f>
        <v>6556</v>
      </c>
      <c r="H45" s="53"/>
      <c r="I45" s="53">
        <f t="shared" si="3"/>
        <v>15426</v>
      </c>
    </row>
    <row r="46" spans="1:9" s="21" customFormat="1" ht="25.5" outlineLevel="1">
      <c r="A46" s="26"/>
      <c r="B46" s="26"/>
      <c r="C46" s="47">
        <v>6050</v>
      </c>
      <c r="D46" s="67" t="s">
        <v>57</v>
      </c>
      <c r="E46" s="68">
        <v>177338</v>
      </c>
      <c r="F46" s="69">
        <f>128000+48190</f>
        <v>176190</v>
      </c>
      <c r="G46" s="70">
        <v>30000</v>
      </c>
      <c r="H46" s="70"/>
      <c r="I46" s="53">
        <f t="shared" si="3"/>
        <v>206190</v>
      </c>
    </row>
    <row r="47" spans="1:9" s="12" customFormat="1" ht="15.75">
      <c r="A47" s="26"/>
      <c r="B47" s="31">
        <v>80195</v>
      </c>
      <c r="C47" s="30"/>
      <c r="D47" s="36" t="s">
        <v>20</v>
      </c>
      <c r="E47" s="34">
        <f>SUM(E48:E50)</f>
        <v>162023</v>
      </c>
      <c r="F47" s="50"/>
      <c r="G47" s="52">
        <f>SUM(G48:G50)</f>
        <v>1820</v>
      </c>
      <c r="H47" s="52">
        <f>SUM(H48:H50)</f>
        <v>0</v>
      </c>
      <c r="I47" s="52">
        <f t="shared" si="3"/>
        <v>1820</v>
      </c>
    </row>
    <row r="48" spans="1:9" ht="15" outlineLevel="1">
      <c r="A48" s="26"/>
      <c r="B48" s="26"/>
      <c r="C48" s="30">
        <v>4010</v>
      </c>
      <c r="D48" s="32" t="s">
        <v>7</v>
      </c>
      <c r="E48" s="35">
        <v>134602</v>
      </c>
      <c r="F48" s="51">
        <v>157740</v>
      </c>
      <c r="G48" s="53">
        <v>1510</v>
      </c>
      <c r="H48" s="53"/>
      <c r="I48" s="53">
        <f t="shared" si="3"/>
        <v>159250</v>
      </c>
    </row>
    <row r="49" spans="1:9" ht="15" outlineLevel="1">
      <c r="A49" s="26"/>
      <c r="B49" s="26"/>
      <c r="C49" s="30">
        <v>4110</v>
      </c>
      <c r="D49" s="32" t="s">
        <v>34</v>
      </c>
      <c r="E49" s="35">
        <v>23973</v>
      </c>
      <c r="F49" s="51">
        <v>28750</v>
      </c>
      <c r="G49" s="53">
        <v>270</v>
      </c>
      <c r="H49" s="53"/>
      <c r="I49" s="53">
        <f t="shared" si="3"/>
        <v>29020</v>
      </c>
    </row>
    <row r="50" spans="1:9" ht="15" outlineLevel="1">
      <c r="A50" s="26"/>
      <c r="B50" s="26"/>
      <c r="C50" s="30">
        <v>4120</v>
      </c>
      <c r="D50" s="32" t="s">
        <v>10</v>
      </c>
      <c r="E50" s="35">
        <v>3448</v>
      </c>
      <c r="F50" s="51">
        <v>4070</v>
      </c>
      <c r="G50" s="53">
        <v>40</v>
      </c>
      <c r="H50" s="53"/>
      <c r="I50" s="53">
        <f t="shared" si="3"/>
        <v>4110</v>
      </c>
    </row>
    <row r="51" spans="1:9" s="2" customFormat="1" ht="15.75">
      <c r="A51" s="26">
        <v>852</v>
      </c>
      <c r="B51" s="26"/>
      <c r="C51" s="27"/>
      <c r="D51" s="37" t="s">
        <v>28</v>
      </c>
      <c r="E51" s="28" t="e">
        <f>E52+E57+E73+E77+#REF!+#REF!+#REF!+E65</f>
        <v>#REF!</v>
      </c>
      <c r="F51" s="59">
        <f>F52+F57+F73+F77+F65</f>
        <v>0</v>
      </c>
      <c r="G51" s="59">
        <f>G52+G57+G73+G77+G65</f>
        <v>330640</v>
      </c>
      <c r="H51" s="59">
        <f>H52+H57+H73+H77+H65</f>
        <v>6230</v>
      </c>
      <c r="I51" s="49">
        <f aca="true" t="shared" si="4" ref="I51:I56">F51+G51-H51</f>
        <v>324410</v>
      </c>
    </row>
    <row r="52" spans="1:9" s="3" customFormat="1" ht="15.75">
      <c r="A52" s="31"/>
      <c r="B52" s="31">
        <v>85201</v>
      </c>
      <c r="C52" s="33"/>
      <c r="D52" s="36" t="s">
        <v>29</v>
      </c>
      <c r="E52" s="34">
        <f>SUM(E53:E56)</f>
        <v>712212</v>
      </c>
      <c r="F52" s="56"/>
      <c r="G52" s="56">
        <f>SUM(G53:G56)</f>
        <v>28580</v>
      </c>
      <c r="H52" s="56">
        <f>SUM(H53:H56)</f>
        <v>0</v>
      </c>
      <c r="I52" s="52">
        <f t="shared" si="4"/>
        <v>28580</v>
      </c>
    </row>
    <row r="53" spans="1:9" s="21" customFormat="1" ht="25.5" outlineLevel="1">
      <c r="A53" s="46"/>
      <c r="B53" s="46"/>
      <c r="C53" s="45">
        <v>3020</v>
      </c>
      <c r="D53" s="39" t="s">
        <v>37</v>
      </c>
      <c r="E53" s="35">
        <v>24749</v>
      </c>
      <c r="F53" s="51">
        <v>45600</v>
      </c>
      <c r="G53" s="53">
        <v>1300</v>
      </c>
      <c r="H53" s="53"/>
      <c r="I53" s="53">
        <f t="shared" si="4"/>
        <v>46900</v>
      </c>
    </row>
    <row r="54" spans="1:9" s="21" customFormat="1" ht="15" outlineLevel="1">
      <c r="A54" s="46"/>
      <c r="B54" s="46"/>
      <c r="C54" s="45">
        <v>4010</v>
      </c>
      <c r="D54" s="39" t="s">
        <v>7</v>
      </c>
      <c r="E54" s="35">
        <v>567207</v>
      </c>
      <c r="F54" s="51">
        <v>549700</v>
      </c>
      <c r="G54" s="54">
        <f>9340+13410</f>
        <v>22750</v>
      </c>
      <c r="H54" s="53"/>
      <c r="I54" s="53">
        <f t="shared" si="4"/>
        <v>572450</v>
      </c>
    </row>
    <row r="55" spans="1:9" s="21" customFormat="1" ht="15" outlineLevel="1">
      <c r="A55" s="46"/>
      <c r="B55" s="46"/>
      <c r="C55" s="45">
        <v>4110</v>
      </c>
      <c r="D55" s="39" t="s">
        <v>9</v>
      </c>
      <c r="E55" s="35">
        <v>105656</v>
      </c>
      <c r="F55" s="51">
        <v>104427</v>
      </c>
      <c r="G55" s="54">
        <f>1630+2340</f>
        <v>3970</v>
      </c>
      <c r="H55" s="53"/>
      <c r="I55" s="53">
        <f t="shared" si="4"/>
        <v>108397</v>
      </c>
    </row>
    <row r="56" spans="1:9" s="21" customFormat="1" ht="15" outlineLevel="1">
      <c r="A56" s="46"/>
      <c r="B56" s="46"/>
      <c r="C56" s="45">
        <v>4120</v>
      </c>
      <c r="D56" s="39" t="s">
        <v>10</v>
      </c>
      <c r="E56" s="35">
        <v>14600</v>
      </c>
      <c r="F56" s="51">
        <v>15043</v>
      </c>
      <c r="G56" s="54">
        <f>330+230</f>
        <v>560</v>
      </c>
      <c r="H56" s="53"/>
      <c r="I56" s="53">
        <f t="shared" si="4"/>
        <v>15603</v>
      </c>
    </row>
    <row r="57" spans="1:9" s="3" customFormat="1" ht="15.75">
      <c r="A57" s="31"/>
      <c r="B57" s="31">
        <v>85202</v>
      </c>
      <c r="C57" s="33"/>
      <c r="D57" s="36" t="s">
        <v>30</v>
      </c>
      <c r="E57" s="34">
        <f>SUM(E58:E64)</f>
        <v>5843532</v>
      </c>
      <c r="F57" s="50"/>
      <c r="G57" s="52">
        <f>SUM(G58:G64)</f>
        <v>260450</v>
      </c>
      <c r="H57" s="52">
        <f>SUM(H58:H64)</f>
        <v>2500</v>
      </c>
      <c r="I57" s="52">
        <f aca="true" t="shared" si="5" ref="I57:I64">F57+G57-H57</f>
        <v>257950</v>
      </c>
    </row>
    <row r="58" spans="1:9" s="21" customFormat="1" ht="15" outlineLevel="1">
      <c r="A58" s="46"/>
      <c r="B58" s="46"/>
      <c r="C58" s="45">
        <v>4010</v>
      </c>
      <c r="D58" s="39" t="s">
        <v>7</v>
      </c>
      <c r="E58" s="35">
        <v>4547291</v>
      </c>
      <c r="F58" s="51">
        <v>4248770</v>
      </c>
      <c r="G58" s="53">
        <v>214640</v>
      </c>
      <c r="H58" s="53"/>
      <c r="I58" s="53">
        <f t="shared" si="5"/>
        <v>4463410</v>
      </c>
    </row>
    <row r="59" spans="1:9" s="21" customFormat="1" ht="15" outlineLevel="1">
      <c r="A59" s="46"/>
      <c r="B59" s="46"/>
      <c r="C59" s="45">
        <v>4110</v>
      </c>
      <c r="D59" s="39" t="s">
        <v>9</v>
      </c>
      <c r="E59" s="35">
        <v>821009</v>
      </c>
      <c r="F59" s="51">
        <v>771300</v>
      </c>
      <c r="G59" s="53">
        <v>38050</v>
      </c>
      <c r="H59" s="53"/>
      <c r="I59" s="53">
        <f t="shared" si="5"/>
        <v>809350</v>
      </c>
    </row>
    <row r="60" spans="1:9" s="21" customFormat="1" ht="15" outlineLevel="1">
      <c r="A60" s="46"/>
      <c r="B60" s="46"/>
      <c r="C60" s="45">
        <v>4120</v>
      </c>
      <c r="D60" s="39" t="s">
        <v>10</v>
      </c>
      <c r="E60" s="35">
        <v>107766</v>
      </c>
      <c r="F60" s="51">
        <v>111020</v>
      </c>
      <c r="G60" s="53">
        <v>5260</v>
      </c>
      <c r="H60" s="53"/>
      <c r="I60" s="53">
        <f t="shared" si="5"/>
        <v>116280</v>
      </c>
    </row>
    <row r="61" spans="1:9" s="21" customFormat="1" ht="15" outlineLevel="1">
      <c r="A61" s="46"/>
      <c r="B61" s="46"/>
      <c r="C61" s="45">
        <v>4300</v>
      </c>
      <c r="D61" s="39" t="s">
        <v>27</v>
      </c>
      <c r="E61" s="35">
        <v>347234</v>
      </c>
      <c r="F61" s="51">
        <v>251650</v>
      </c>
      <c r="G61" s="53"/>
      <c r="H61" s="53">
        <v>1115</v>
      </c>
      <c r="I61" s="53">
        <f t="shared" si="5"/>
        <v>250535</v>
      </c>
    </row>
    <row r="62" spans="1:9" s="21" customFormat="1" ht="15" outlineLevel="1">
      <c r="A62" s="46"/>
      <c r="B62" s="46"/>
      <c r="C62" s="45">
        <v>4480</v>
      </c>
      <c r="D62" s="39" t="s">
        <v>12</v>
      </c>
      <c r="E62" s="35">
        <v>20232</v>
      </c>
      <c r="F62" s="51">
        <v>31470</v>
      </c>
      <c r="G62" s="53"/>
      <c r="H62" s="53">
        <v>1385</v>
      </c>
      <c r="I62" s="53">
        <f t="shared" si="5"/>
        <v>30085</v>
      </c>
    </row>
    <row r="63" spans="1:9" s="21" customFormat="1" ht="25.5" outlineLevel="1">
      <c r="A63" s="46"/>
      <c r="B63" s="46"/>
      <c r="C63" s="45">
        <v>4700</v>
      </c>
      <c r="D63" s="39" t="s">
        <v>45</v>
      </c>
      <c r="E63" s="35"/>
      <c r="F63" s="51">
        <v>8000</v>
      </c>
      <c r="G63" s="53">
        <v>2000</v>
      </c>
      <c r="H63" s="53"/>
      <c r="I63" s="53">
        <f t="shared" si="5"/>
        <v>10000</v>
      </c>
    </row>
    <row r="64" spans="1:9" s="21" customFormat="1" ht="25.5" outlineLevel="1">
      <c r="A64" s="46"/>
      <c r="B64" s="46"/>
      <c r="C64" s="45">
        <v>4750</v>
      </c>
      <c r="D64" s="39" t="s">
        <v>46</v>
      </c>
      <c r="E64" s="35"/>
      <c r="F64" s="51">
        <v>2600</v>
      </c>
      <c r="G64" s="53">
        <v>500</v>
      </c>
      <c r="H64" s="53"/>
      <c r="I64" s="53">
        <f t="shared" si="5"/>
        <v>3100</v>
      </c>
    </row>
    <row r="65" spans="1:9" s="3" customFormat="1" ht="15.75">
      <c r="A65" s="31"/>
      <c r="B65" s="31">
        <v>85203</v>
      </c>
      <c r="C65" s="33"/>
      <c r="D65" s="36" t="s">
        <v>40</v>
      </c>
      <c r="E65" s="34">
        <f>SUM(E66:E71)</f>
        <v>129819</v>
      </c>
      <c r="F65" s="50"/>
      <c r="G65" s="50">
        <f>SUM(G66:G72)</f>
        <v>22400</v>
      </c>
      <c r="H65" s="50">
        <f>SUM(H66:H72)</f>
        <v>3730</v>
      </c>
      <c r="I65" s="52">
        <f aca="true" t="shared" si="6" ref="I65:I72">F65+G65-H65</f>
        <v>18670</v>
      </c>
    </row>
    <row r="66" spans="1:9" s="21" customFormat="1" ht="15" outlineLevel="1">
      <c r="A66" s="46"/>
      <c r="B66" s="46"/>
      <c r="C66" s="45">
        <v>4010</v>
      </c>
      <c r="D66" s="39" t="s">
        <v>7</v>
      </c>
      <c r="E66" s="35">
        <v>64665</v>
      </c>
      <c r="F66" s="51">
        <v>310800</v>
      </c>
      <c r="G66" s="51">
        <v>15540</v>
      </c>
      <c r="H66" s="51"/>
      <c r="I66" s="53">
        <f t="shared" si="6"/>
        <v>326340</v>
      </c>
    </row>
    <row r="67" spans="1:9" s="21" customFormat="1" ht="15" outlineLevel="1">
      <c r="A67" s="46"/>
      <c r="B67" s="46"/>
      <c r="C67" s="45">
        <v>4040</v>
      </c>
      <c r="D67" s="39" t="s">
        <v>8</v>
      </c>
      <c r="E67" s="35"/>
      <c r="F67" s="51">
        <v>17100</v>
      </c>
      <c r="G67" s="51">
        <v>303</v>
      </c>
      <c r="H67" s="51"/>
      <c r="I67" s="53">
        <f t="shared" si="6"/>
        <v>17403</v>
      </c>
    </row>
    <row r="68" spans="1:9" s="21" customFormat="1" ht="15" outlineLevel="1">
      <c r="A68" s="46"/>
      <c r="B68" s="46"/>
      <c r="C68" s="45">
        <v>4110</v>
      </c>
      <c r="D68" s="39" t="s">
        <v>9</v>
      </c>
      <c r="E68" s="35">
        <v>11892</v>
      </c>
      <c r="F68" s="51">
        <v>5660</v>
      </c>
      <c r="G68" s="51">
        <v>2750</v>
      </c>
      <c r="H68" s="51"/>
      <c r="I68" s="53">
        <f t="shared" si="6"/>
        <v>8410</v>
      </c>
    </row>
    <row r="69" spans="1:9" s="21" customFormat="1" ht="15" outlineLevel="1">
      <c r="A69" s="46"/>
      <c r="B69" s="46"/>
      <c r="C69" s="45">
        <v>4120</v>
      </c>
      <c r="D69" s="39" t="s">
        <v>10</v>
      </c>
      <c r="E69" s="35">
        <v>1235</v>
      </c>
      <c r="F69" s="51">
        <v>8100</v>
      </c>
      <c r="G69" s="51">
        <v>380</v>
      </c>
      <c r="H69" s="51"/>
      <c r="I69" s="53">
        <f t="shared" si="6"/>
        <v>8480</v>
      </c>
    </row>
    <row r="70" spans="1:9" s="21" customFormat="1" ht="15" outlineLevel="1">
      <c r="A70" s="46"/>
      <c r="B70" s="46"/>
      <c r="C70" s="45">
        <v>4210</v>
      </c>
      <c r="D70" s="39" t="s">
        <v>4</v>
      </c>
      <c r="E70" s="35">
        <v>51634</v>
      </c>
      <c r="F70" s="51">
        <v>133100</v>
      </c>
      <c r="G70" s="51"/>
      <c r="H70" s="51">
        <v>3730</v>
      </c>
      <c r="I70" s="53">
        <f t="shared" si="6"/>
        <v>129370</v>
      </c>
    </row>
    <row r="71" spans="1:9" s="21" customFormat="1" ht="15" outlineLevel="1">
      <c r="A71" s="46"/>
      <c r="B71" s="46"/>
      <c r="C71" s="45">
        <v>4480</v>
      </c>
      <c r="D71" s="39" t="s">
        <v>12</v>
      </c>
      <c r="E71" s="35">
        <v>393</v>
      </c>
      <c r="F71" s="51">
        <v>1600</v>
      </c>
      <c r="G71" s="51">
        <v>2927</v>
      </c>
      <c r="H71" s="51"/>
      <c r="I71" s="53">
        <f t="shared" si="6"/>
        <v>4527</v>
      </c>
    </row>
    <row r="72" spans="1:9" s="21" customFormat="1" ht="25.5" outlineLevel="1">
      <c r="A72" s="46"/>
      <c r="B72" s="46"/>
      <c r="C72" s="45">
        <v>4750</v>
      </c>
      <c r="D72" s="39" t="s">
        <v>46</v>
      </c>
      <c r="E72" s="35"/>
      <c r="F72" s="51"/>
      <c r="G72" s="51">
        <v>500</v>
      </c>
      <c r="H72" s="51"/>
      <c r="I72" s="53">
        <f t="shared" si="6"/>
        <v>500</v>
      </c>
    </row>
    <row r="73" spans="1:9" s="3" customFormat="1" ht="15.75">
      <c r="A73" s="31"/>
      <c r="B73" s="31">
        <v>85218</v>
      </c>
      <c r="C73" s="33"/>
      <c r="D73" s="36" t="s">
        <v>36</v>
      </c>
      <c r="E73" s="34">
        <f>SUM(E74:E76)</f>
        <v>285578</v>
      </c>
      <c r="F73" s="50"/>
      <c r="G73" s="52">
        <f>SUM(G74:G76)</f>
        <v>17300</v>
      </c>
      <c r="H73" s="52">
        <f>SUM(H74:H76)</f>
        <v>0</v>
      </c>
      <c r="I73" s="52">
        <f aca="true" t="shared" si="7" ref="I73:I81">F73+G73-H73</f>
        <v>17300</v>
      </c>
    </row>
    <row r="74" spans="1:9" s="21" customFormat="1" ht="15" outlineLevel="1">
      <c r="A74" s="46"/>
      <c r="B74" s="46"/>
      <c r="C74" s="45">
        <v>4010</v>
      </c>
      <c r="D74" s="39" t="s">
        <v>7</v>
      </c>
      <c r="E74" s="35">
        <v>235606</v>
      </c>
      <c r="F74" s="60">
        <v>288600</v>
      </c>
      <c r="G74" s="54">
        <v>14430</v>
      </c>
      <c r="H74" s="54"/>
      <c r="I74" s="53">
        <f t="shared" si="7"/>
        <v>303030</v>
      </c>
    </row>
    <row r="75" spans="1:9" s="21" customFormat="1" ht="15" outlineLevel="1">
      <c r="A75" s="46"/>
      <c r="B75" s="46"/>
      <c r="C75" s="45">
        <v>4110</v>
      </c>
      <c r="D75" s="39" t="s">
        <v>9</v>
      </c>
      <c r="E75" s="35">
        <v>43650</v>
      </c>
      <c r="F75" s="60">
        <v>54400</v>
      </c>
      <c r="G75" s="54">
        <v>2520</v>
      </c>
      <c r="H75" s="54"/>
      <c r="I75" s="53">
        <f t="shared" si="7"/>
        <v>56920</v>
      </c>
    </row>
    <row r="76" spans="1:9" s="21" customFormat="1" ht="15" outlineLevel="1">
      <c r="A76" s="46"/>
      <c r="B76" s="46"/>
      <c r="C76" s="45">
        <v>4120</v>
      </c>
      <c r="D76" s="39" t="s">
        <v>10</v>
      </c>
      <c r="E76" s="35">
        <v>6322</v>
      </c>
      <c r="F76" s="60">
        <v>7600</v>
      </c>
      <c r="G76" s="54">
        <v>350</v>
      </c>
      <c r="H76" s="54"/>
      <c r="I76" s="53">
        <f t="shared" si="7"/>
        <v>7950</v>
      </c>
    </row>
    <row r="77" spans="1:9" s="3" customFormat="1" ht="38.25">
      <c r="A77" s="31"/>
      <c r="B77" s="31">
        <v>85220</v>
      </c>
      <c r="C77" s="33"/>
      <c r="D77" s="36" t="s">
        <v>31</v>
      </c>
      <c r="E77" s="34">
        <f>SUM(E78:E80)</f>
        <v>39831</v>
      </c>
      <c r="F77" s="50"/>
      <c r="G77" s="52">
        <f>SUM(G78:G80)</f>
        <v>1910</v>
      </c>
      <c r="H77" s="52">
        <f>SUM(H78:H80)</f>
        <v>0</v>
      </c>
      <c r="I77" s="52">
        <f t="shared" si="7"/>
        <v>1910</v>
      </c>
    </row>
    <row r="78" spans="1:9" s="21" customFormat="1" ht="15" outlineLevel="1">
      <c r="A78" s="46"/>
      <c r="B78" s="46"/>
      <c r="C78" s="45">
        <v>4010</v>
      </c>
      <c r="D78" s="39" t="s">
        <v>7</v>
      </c>
      <c r="E78" s="35">
        <v>32767</v>
      </c>
      <c r="F78" s="60">
        <v>31800</v>
      </c>
      <c r="G78" s="54">
        <v>1590</v>
      </c>
      <c r="H78" s="54"/>
      <c r="I78" s="53">
        <f t="shared" si="7"/>
        <v>33390</v>
      </c>
    </row>
    <row r="79" spans="1:9" s="21" customFormat="1" ht="15" outlineLevel="1">
      <c r="A79" s="46"/>
      <c r="B79" s="46"/>
      <c r="C79" s="45">
        <v>4110</v>
      </c>
      <c r="D79" s="39" t="s">
        <v>9</v>
      </c>
      <c r="E79" s="35">
        <v>6206</v>
      </c>
      <c r="F79" s="60">
        <v>6000</v>
      </c>
      <c r="G79" s="54">
        <v>280</v>
      </c>
      <c r="H79" s="54"/>
      <c r="I79" s="53">
        <f t="shared" si="7"/>
        <v>6280</v>
      </c>
    </row>
    <row r="80" spans="1:9" s="21" customFormat="1" ht="15" outlineLevel="1">
      <c r="A80" s="46"/>
      <c r="B80" s="46"/>
      <c r="C80" s="45">
        <v>4120</v>
      </c>
      <c r="D80" s="39" t="s">
        <v>10</v>
      </c>
      <c r="E80" s="35">
        <v>858</v>
      </c>
      <c r="F80" s="55">
        <v>850</v>
      </c>
      <c r="G80" s="57">
        <v>40</v>
      </c>
      <c r="H80" s="57"/>
      <c r="I80" s="53">
        <f t="shared" si="7"/>
        <v>890</v>
      </c>
    </row>
    <row r="81" spans="1:9" s="2" customFormat="1" ht="25.5">
      <c r="A81" s="26">
        <v>853</v>
      </c>
      <c r="B81" s="26"/>
      <c r="C81" s="27"/>
      <c r="D81" s="37" t="s">
        <v>32</v>
      </c>
      <c r="E81" s="28" t="e">
        <f>#REF!+E82+E86+#REF!</f>
        <v>#REF!</v>
      </c>
      <c r="F81" s="59">
        <f>F82+F86</f>
        <v>0</v>
      </c>
      <c r="G81" s="59">
        <f>G82+G86</f>
        <v>63170</v>
      </c>
      <c r="H81" s="59">
        <f>H82+H86</f>
        <v>0</v>
      </c>
      <c r="I81" s="49">
        <f t="shared" si="7"/>
        <v>63170</v>
      </c>
    </row>
    <row r="82" spans="1:9" s="3" customFormat="1" ht="25.5" outlineLevel="1">
      <c r="A82" s="31"/>
      <c r="B82" s="31">
        <v>85321</v>
      </c>
      <c r="C82" s="33"/>
      <c r="D82" s="36" t="s">
        <v>41</v>
      </c>
      <c r="E82" s="34">
        <f>SUM(E83:E85)</f>
        <v>30351</v>
      </c>
      <c r="F82" s="50"/>
      <c r="G82" s="52">
        <f>SUM(G83:G85)</f>
        <v>1160</v>
      </c>
      <c r="H82" s="52">
        <f>SUM(H83:H85)</f>
        <v>0</v>
      </c>
      <c r="I82" s="52">
        <f aca="true" t="shared" si="8" ref="I82:I89">F82+G82-H82</f>
        <v>1160</v>
      </c>
    </row>
    <row r="83" spans="1:9" s="21" customFormat="1" ht="15" outlineLevel="2">
      <c r="A83" s="46"/>
      <c r="B83" s="46"/>
      <c r="C83" s="45">
        <v>4010</v>
      </c>
      <c r="D83" s="39" t="s">
        <v>7</v>
      </c>
      <c r="E83" s="35">
        <v>20691</v>
      </c>
      <c r="F83" s="60">
        <v>19470</v>
      </c>
      <c r="G83" s="54">
        <v>970</v>
      </c>
      <c r="H83" s="54"/>
      <c r="I83" s="53">
        <f t="shared" si="8"/>
        <v>20440</v>
      </c>
    </row>
    <row r="84" spans="1:9" s="21" customFormat="1" ht="15" outlineLevel="2">
      <c r="A84" s="46"/>
      <c r="B84" s="46"/>
      <c r="C84" s="45">
        <v>4110</v>
      </c>
      <c r="D84" s="39" t="s">
        <v>9</v>
      </c>
      <c r="E84" s="35">
        <v>8487</v>
      </c>
      <c r="F84" s="60">
        <v>8300</v>
      </c>
      <c r="G84" s="54">
        <v>170</v>
      </c>
      <c r="H84" s="54"/>
      <c r="I84" s="53">
        <f t="shared" si="8"/>
        <v>8470</v>
      </c>
    </row>
    <row r="85" spans="1:9" s="21" customFormat="1" ht="15" outlineLevel="2">
      <c r="A85" s="46"/>
      <c r="B85" s="46"/>
      <c r="C85" s="45">
        <v>4120</v>
      </c>
      <c r="D85" s="39" t="s">
        <v>10</v>
      </c>
      <c r="E85" s="35">
        <v>1173</v>
      </c>
      <c r="F85" s="60">
        <v>1050</v>
      </c>
      <c r="G85" s="54">
        <v>20</v>
      </c>
      <c r="H85" s="54"/>
      <c r="I85" s="53">
        <f t="shared" si="8"/>
        <v>1070</v>
      </c>
    </row>
    <row r="86" spans="1:9" s="21" customFormat="1" ht="15.75" outlineLevel="1">
      <c r="A86" s="46"/>
      <c r="B86" s="31">
        <v>85333</v>
      </c>
      <c r="C86" s="45"/>
      <c r="D86" s="36" t="s">
        <v>42</v>
      </c>
      <c r="E86" s="34">
        <f>SUM(E87:E89)</f>
        <v>1307472</v>
      </c>
      <c r="F86" s="50"/>
      <c r="G86" s="52">
        <f>SUM(G87:G89)</f>
        <v>62010</v>
      </c>
      <c r="H86" s="52">
        <f>SUM(H87:H89)</f>
        <v>0</v>
      </c>
      <c r="I86" s="52">
        <f t="shared" si="8"/>
        <v>62010</v>
      </c>
    </row>
    <row r="87" spans="1:9" s="21" customFormat="1" ht="15" outlineLevel="2">
      <c r="A87" s="46"/>
      <c r="B87" s="46"/>
      <c r="C87" s="47">
        <v>4010</v>
      </c>
      <c r="D87" s="39" t="s">
        <v>7</v>
      </c>
      <c r="E87" s="35">
        <v>1082846</v>
      </c>
      <c r="F87" s="51">
        <f>1021000+15529+93</f>
        <v>1036622</v>
      </c>
      <c r="G87" s="53">
        <v>51830</v>
      </c>
      <c r="H87" s="53"/>
      <c r="I87" s="53">
        <f t="shared" si="8"/>
        <v>1088452</v>
      </c>
    </row>
    <row r="88" spans="1:9" s="21" customFormat="1" ht="15" outlineLevel="2">
      <c r="A88" s="46"/>
      <c r="B88" s="46"/>
      <c r="C88" s="45">
        <v>4110</v>
      </c>
      <c r="D88" s="39" t="s">
        <v>9</v>
      </c>
      <c r="E88" s="35">
        <v>196662</v>
      </c>
      <c r="F88" s="51">
        <f>195000+483</f>
        <v>195483</v>
      </c>
      <c r="G88" s="53">
        <v>8910</v>
      </c>
      <c r="H88" s="53"/>
      <c r="I88" s="53">
        <f t="shared" si="8"/>
        <v>204393</v>
      </c>
    </row>
    <row r="89" spans="1:9" s="21" customFormat="1" ht="15" outlineLevel="2">
      <c r="A89" s="46"/>
      <c r="B89" s="46"/>
      <c r="C89" s="45">
        <v>4120</v>
      </c>
      <c r="D89" s="39" t="s">
        <v>10</v>
      </c>
      <c r="E89" s="35">
        <v>27964</v>
      </c>
      <c r="F89" s="51">
        <f>28000+69</f>
        <v>28069</v>
      </c>
      <c r="G89" s="53">
        <v>1270</v>
      </c>
      <c r="H89" s="53"/>
      <c r="I89" s="53">
        <f t="shared" si="8"/>
        <v>29339</v>
      </c>
    </row>
    <row r="90" spans="1:9" s="13" customFormat="1" ht="15.75">
      <c r="A90" s="26"/>
      <c r="B90" s="26"/>
      <c r="C90" s="27"/>
      <c r="D90" s="37" t="s">
        <v>25</v>
      </c>
      <c r="E90" s="28" t="e">
        <f>SUM(#REF!+#REF!+E7+E12+E18+E23+#REF!+#REF!+E42+#REF!+#REF!+#REF!+#REF!+#REF!+#REF!+#REF!)</f>
        <v>#REF!</v>
      </c>
      <c r="F90" s="66">
        <f>F7+F12+F18+F23+F36+F42+F51+F81</f>
        <v>0</v>
      </c>
      <c r="G90" s="66">
        <f>G7+G12+G18+G23+G36+G42+G51+G81</f>
        <v>664437</v>
      </c>
      <c r="H90" s="66">
        <f>H7+H12+H18+H23+H36+H42+H51+H81</f>
        <v>631086</v>
      </c>
      <c r="I90" s="49">
        <f>F90+G90-H90</f>
        <v>33351</v>
      </c>
    </row>
    <row r="91" spans="1:9" s="13" customFormat="1" ht="15">
      <c r="A91" s="8"/>
      <c r="B91" s="8"/>
      <c r="C91" s="10"/>
      <c r="D91" s="19"/>
      <c r="E91" s="24"/>
      <c r="F91" s="58"/>
      <c r="G91" s="48"/>
      <c r="H91" s="48"/>
      <c r="I91" s="48"/>
    </row>
  </sheetData>
  <printOptions/>
  <pageMargins left="0.4330708661417323" right="0.1968503937007874" top="0.5118110236220472" bottom="0.2755905511811024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1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2007-03-30T08:44:27Z</cp:lastPrinted>
  <dcterms:created xsi:type="dcterms:W3CDTF">2002-09-13T05:51:01Z</dcterms:created>
  <dcterms:modified xsi:type="dcterms:W3CDTF">2007-03-30T08:44:37Z</dcterms:modified>
  <cp:category/>
  <cp:version/>
  <cp:contentType/>
  <cp:contentStatus/>
</cp:coreProperties>
</file>