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95" windowWidth="12120" windowHeight="83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<sst xmlns="http://schemas.openxmlformats.org/spreadsheetml/2006/main" count="91" uniqueCount="69">
  <si>
    <t>Dz.</t>
  </si>
  <si>
    <t>R.</t>
  </si>
  <si>
    <t>P.</t>
  </si>
  <si>
    <t>W Y S Z C Z E G Ó L N I E N I E</t>
  </si>
  <si>
    <t>Zakup materiałów i wyposażenia</t>
  </si>
  <si>
    <t>Wynagrodzenia osobowe pracowników</t>
  </si>
  <si>
    <t>Składki na ubezpieczenia społeczne</t>
  </si>
  <si>
    <t>Zakup energii</t>
  </si>
  <si>
    <t>Zakup usług remontowych</t>
  </si>
  <si>
    <t>Podatek od nieruchomości</t>
  </si>
  <si>
    <t>GOSPODARKA MIESZKANIOWA</t>
  </si>
  <si>
    <t>Gospodarka gruntami i nieruchomościami</t>
  </si>
  <si>
    <t xml:space="preserve">Zakup usług remontowych </t>
  </si>
  <si>
    <t>Gospodarka gruntami i nieruchomościami- skarb państwa</t>
  </si>
  <si>
    <t>DZIAŁALNOŚĆ USŁUGOWA</t>
  </si>
  <si>
    <t>Zakup usług pozostałych</t>
  </si>
  <si>
    <t>w tym :</t>
  </si>
  <si>
    <t>Nadzór budowlany</t>
  </si>
  <si>
    <t>Komisje poborowe</t>
  </si>
  <si>
    <t xml:space="preserve">Zakup usług zdrowotnych </t>
  </si>
  <si>
    <t>RÓŻNE ROZLICZENIA</t>
  </si>
  <si>
    <t>Rezerwy ogólne i celowe</t>
  </si>
  <si>
    <t>Rezerwy</t>
  </si>
  <si>
    <t>rezerwa ogólna</t>
  </si>
  <si>
    <t>*</t>
  </si>
  <si>
    <t>RAZEM   WYDATKI BUDŻETOWE</t>
  </si>
  <si>
    <t xml:space="preserve">Zakup  usług  pozostałych </t>
  </si>
  <si>
    <t>POMOC SPOŁECZNA</t>
  </si>
  <si>
    <t xml:space="preserve">Placówki Opiekuńczo-Wychowawcze </t>
  </si>
  <si>
    <t>Domy pomocy społecznej</t>
  </si>
  <si>
    <t>POZOSTAŁE ZADANIA W ZAKRESIE POLITYKI SPOŁECZNEJ</t>
  </si>
  <si>
    <t>OŚWIATA I WYCHOWANIE</t>
  </si>
  <si>
    <t>Szkoły  zawodowe</t>
  </si>
  <si>
    <t>Szkoły artystyczne</t>
  </si>
  <si>
    <t>EDUKACYJNA OPIEKA WYCHOWAWCZA</t>
  </si>
  <si>
    <t xml:space="preserve">Pomoc materialna dla uczniów </t>
  </si>
  <si>
    <t xml:space="preserve">Wydatki  inwestycyjne  jednostek  budżetowych </t>
  </si>
  <si>
    <t xml:space="preserve">Administracja  publiczna </t>
  </si>
  <si>
    <t>Wynagrodzenia  bezosobowe</t>
  </si>
  <si>
    <t xml:space="preserve">Stypendia  oraz  inne formy pomocy dla uczniów </t>
  </si>
  <si>
    <t xml:space="preserve">Pozostała  działalność </t>
  </si>
  <si>
    <t xml:space="preserve">Ośrodki  wsparcia </t>
  </si>
  <si>
    <t>Wydatki inwestycyjne jednostek budżetowych</t>
  </si>
  <si>
    <t xml:space="preserve">rezerwa  celowa  na  dotacje  na zadania  zlecone w   ramach  ustawy  o  pożytku  publicznym  i  wolontariacie </t>
  </si>
  <si>
    <t xml:space="preserve">Świadczenia  społeczne </t>
  </si>
  <si>
    <t xml:space="preserve">Zakup usług  pozostałych </t>
  </si>
  <si>
    <t xml:space="preserve">Koszty postępowania sądowego i prokuratorskiego </t>
  </si>
  <si>
    <t xml:space="preserve">Powiatowe urzędy pracy </t>
  </si>
  <si>
    <t xml:space="preserve">zakup  usług  pozostałych </t>
  </si>
  <si>
    <t xml:space="preserve">WYKONANIE  31.12.2005 </t>
  </si>
  <si>
    <t>Opłaty z tytułu zakupu usług telekomunikacyjnych telefonii stacjonarnej</t>
  </si>
  <si>
    <t>Rezerwy na inwestycje i zakupy inwestycyjne</t>
  </si>
  <si>
    <t xml:space="preserve">rezerwa  na  podwyżki   wynagrodzeń  osobowych  oraz  pochodnych  od   wynagrodzeń   </t>
  </si>
  <si>
    <t xml:space="preserve">Zakup  usług obejmujących   wykonanie  ekspertyz, analiz   i  opinii </t>
  </si>
  <si>
    <t xml:space="preserve">Podatek  od nieruchomości </t>
  </si>
  <si>
    <t xml:space="preserve">BUDŻET  2007 </t>
  </si>
  <si>
    <t xml:space="preserve">Odsetki  pozostałe </t>
  </si>
  <si>
    <t>Zakup usług obejmujących wykonanie ekspertyz analiz i opinii</t>
  </si>
  <si>
    <t>Wydatki na zakupy inwestycyjne jednostek budżetowych</t>
  </si>
  <si>
    <t xml:space="preserve">Szkolenia  pracowników nie  będących   członkami   korpusu  służby   cywilnej </t>
  </si>
  <si>
    <t>Kary  i  odszkodowania wypłacane na rzecz osób fizycznych</t>
  </si>
  <si>
    <t>ZWIĘKSZENIA</t>
  </si>
  <si>
    <t xml:space="preserve">PLAN  O   ZMIANACH </t>
  </si>
  <si>
    <t xml:space="preserve">ZMNIEJSZENIA </t>
  </si>
  <si>
    <t xml:space="preserve">WYDATKI   BUDŻETOWE  </t>
  </si>
  <si>
    <t xml:space="preserve">Załącznik  nr  2  do  uchwały   Zarządu   Powiatu  Toruńskiego </t>
  </si>
  <si>
    <t xml:space="preserve">Opracowania  geodezyjne i kartograficzne </t>
  </si>
  <si>
    <t>ZM.  17.08.2007</t>
  </si>
  <si>
    <t xml:space="preserve">w  sprawie zmiany  Budżetu  Powiatu  Toruńskiego na 2007 r.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</si>
</sst>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"/>
    <numFmt numFmtId="171" formatCode="0.0%"/>
    <numFmt numFmtId="172" formatCode="#,##0.000"/>
    <numFmt numFmtId="173" formatCode="#,##0\ _z_ł"/>
  </numFmts>
  <fonts count="12">
    <font>
      <sz val="10"/>
      <name val="Arial CE"/>
      <family val="0"/>
    </font>
    <font>
      <sz val="8"/>
      <name val="Arial CE"/>
      <family val="0"/>
    </font>
    <font>
      <b/>
      <u val="single"/>
      <sz val="8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b/>
      <u val="single"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b/>
      <sz val="12"/>
      <name val="Arial CE"/>
      <family val="0"/>
    </font>
    <font>
      <b/>
      <u val="single"/>
      <sz val="12"/>
      <name val="Arial CE"/>
      <family val="0"/>
    </font>
    <font>
      <sz val="7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 shrinkToFit="1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shrinkToFit="1"/>
    </xf>
    <xf numFmtId="1" fontId="0" fillId="0" borderId="0" xfId="0" applyNumberFormat="1" applyFont="1" applyAlignment="1">
      <alignment horizontal="right" vertical="center" wrapText="1" shrinkToFit="1"/>
    </xf>
    <xf numFmtId="0" fontId="0" fillId="0" borderId="0" xfId="0" applyFont="1" applyAlignment="1">
      <alignment vertical="center" wrapText="1"/>
    </xf>
    <xf numFmtId="1" fontId="5" fillId="0" borderId="0" xfId="0" applyNumberFormat="1" applyFont="1" applyAlignment="1">
      <alignment vertical="center" wrapText="1" shrinkToFi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 shrinkToFit="1"/>
    </xf>
    <xf numFmtId="3" fontId="2" fillId="0" borderId="0" xfId="0" applyNumberFormat="1" applyFont="1" applyAlignment="1">
      <alignment vertical="center" shrinkToFit="1"/>
    </xf>
    <xf numFmtId="1" fontId="9" fillId="0" borderId="0" xfId="0" applyNumberFormat="1" applyFont="1" applyAlignment="1">
      <alignment horizontal="left" vertical="center"/>
    </xf>
    <xf numFmtId="0" fontId="5" fillId="0" borderId="1" xfId="0" applyFont="1" applyBorder="1" applyAlignment="1">
      <alignment horizontal="center" vertical="center" shrinkToFit="1"/>
    </xf>
    <xf numFmtId="1" fontId="5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 shrinkToFit="1"/>
    </xf>
    <xf numFmtId="0" fontId="0" fillId="0" borderId="1" xfId="0" applyFont="1" applyBorder="1" applyAlignment="1">
      <alignment horizontal="center" vertical="center" shrinkToFit="1"/>
    </xf>
    <xf numFmtId="1" fontId="0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 shrinkToFit="1"/>
    </xf>
    <xf numFmtId="3" fontId="3" fillId="0" borderId="1" xfId="0" applyNumberFormat="1" applyFont="1" applyBorder="1" applyAlignment="1">
      <alignment horizontal="right" vertical="center" shrinkToFit="1"/>
    </xf>
    <xf numFmtId="1" fontId="0" fillId="0" borderId="1" xfId="0" applyNumberFormat="1" applyFont="1" applyBorder="1" applyAlignment="1">
      <alignment vertical="center" wrapText="1" shrinkToFit="1"/>
    </xf>
    <xf numFmtId="1" fontId="4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center" shrinkToFit="1"/>
    </xf>
    <xf numFmtId="3" fontId="1" fillId="0" borderId="1" xfId="0" applyNumberFormat="1" applyFont="1" applyBorder="1" applyAlignment="1">
      <alignment vertical="center" shrinkToFit="1"/>
    </xf>
    <xf numFmtId="1" fontId="4" fillId="0" borderId="1" xfId="0" applyNumberFormat="1" applyFont="1" applyBorder="1" applyAlignment="1">
      <alignment vertical="center" wrapText="1" shrinkToFit="1"/>
    </xf>
    <xf numFmtId="1" fontId="5" fillId="0" borderId="1" xfId="0" applyNumberFormat="1" applyFont="1" applyBorder="1" applyAlignment="1">
      <alignment vertical="center" wrapText="1" shrinkToFit="1"/>
    </xf>
    <xf numFmtId="3" fontId="1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vertical="center" wrapText="1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1" fontId="1" fillId="0" borderId="1" xfId="0" applyNumberFormat="1" applyFont="1" applyBorder="1" applyAlignment="1">
      <alignment vertical="center" wrapText="1" shrinkToFit="1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1" fontId="1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3" fontId="10" fillId="0" borderId="1" xfId="0" applyNumberFormat="1" applyFont="1" applyBorder="1" applyAlignment="1">
      <alignment vertical="center" shrinkToFit="1"/>
    </xf>
    <xf numFmtId="3" fontId="9" fillId="0" borderId="1" xfId="0" applyNumberFormat="1" applyFont="1" applyBorder="1" applyAlignment="1">
      <alignment horizontal="right" vertical="center" shrinkToFit="1"/>
    </xf>
    <xf numFmtId="3" fontId="8" fillId="0" borderId="1" xfId="0" applyNumberFormat="1" applyFont="1" applyBorder="1" applyAlignment="1">
      <alignment horizontal="right" vertical="center" shrinkToFit="1"/>
    </xf>
    <xf numFmtId="3" fontId="9" fillId="0" borderId="1" xfId="0" applyNumberFormat="1" applyFont="1" applyBorder="1" applyAlignment="1">
      <alignment vertical="center" shrinkToFit="1"/>
    </xf>
    <xf numFmtId="3" fontId="8" fillId="0" borderId="1" xfId="0" applyNumberFormat="1" applyFont="1" applyBorder="1" applyAlignment="1">
      <alignment vertical="center" shrinkToFit="1"/>
    </xf>
    <xf numFmtId="3" fontId="8" fillId="0" borderId="1" xfId="0" applyNumberFormat="1" applyFont="1" applyBorder="1" applyAlignment="1">
      <alignment vertical="center"/>
    </xf>
    <xf numFmtId="3" fontId="8" fillId="0" borderId="1" xfId="0" applyNumberFormat="1" applyFont="1" applyFill="1" applyBorder="1" applyAlignment="1">
      <alignment vertical="center" shrinkToFit="1"/>
    </xf>
    <xf numFmtId="0" fontId="8" fillId="0" borderId="1" xfId="0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/>
    </xf>
    <xf numFmtId="173" fontId="9" fillId="0" borderId="1" xfId="0" applyNumberFormat="1" applyFont="1" applyBorder="1" applyAlignment="1">
      <alignment horizontal="right" vertical="center" shrinkToFit="1"/>
    </xf>
    <xf numFmtId="0" fontId="8" fillId="0" borderId="1" xfId="0" applyFont="1" applyBorder="1" applyAlignment="1">
      <alignment vertical="center"/>
    </xf>
    <xf numFmtId="3" fontId="8" fillId="0" borderId="2" xfId="0" applyNumberFormat="1" applyFont="1" applyBorder="1" applyAlignment="1">
      <alignment wrapText="1"/>
    </xf>
    <xf numFmtId="0" fontId="8" fillId="0" borderId="0" xfId="0" applyFont="1" applyAlignment="1">
      <alignment horizontal="right"/>
    </xf>
    <xf numFmtId="3" fontId="10" fillId="0" borderId="1" xfId="0" applyNumberFormat="1" applyFont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1" xfId="0" applyFont="1" applyBorder="1" applyAlignment="1">
      <alignment horizontal="right"/>
    </xf>
    <xf numFmtId="3" fontId="8" fillId="0" borderId="2" xfId="0" applyNumberFormat="1" applyFont="1" applyBorder="1" applyAlignment="1">
      <alignment horizontal="right" wrapText="1"/>
    </xf>
    <xf numFmtId="3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shrinkToFit="1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vertical="center" wrapText="1" shrinkToFit="1"/>
    </xf>
    <xf numFmtId="3" fontId="1" fillId="0" borderId="1" xfId="0" applyNumberFormat="1" applyFont="1" applyFill="1" applyBorder="1" applyAlignment="1">
      <alignment horizontal="right" vertical="center" wrapText="1" shrinkToFit="1"/>
    </xf>
    <xf numFmtId="173" fontId="10" fillId="0" borderId="1" xfId="0" applyNumberFormat="1" applyFont="1" applyBorder="1" applyAlignment="1">
      <alignment vertical="center" shrinkToFit="1"/>
    </xf>
    <xf numFmtId="0" fontId="0" fillId="0" borderId="0" xfId="0" applyFont="1" applyBorder="1" applyAlignment="1">
      <alignment/>
    </xf>
    <xf numFmtId="3" fontId="11" fillId="0" borderId="1" xfId="0" applyNumberFormat="1" applyFont="1" applyFill="1" applyBorder="1" applyAlignment="1">
      <alignment horizontal="center" vertical="center" wrapText="1" shrinkToFi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84"/>
  <sheetViews>
    <sheetView tabSelected="1" showOutlineSymbols="0" workbookViewId="0" topLeftCell="A1">
      <selection activeCell="D2" sqref="D2"/>
    </sheetView>
  </sheetViews>
  <sheetFormatPr defaultColWidth="9.00390625" defaultRowHeight="12.75" outlineLevelRow="2" outlineLevelCol="1"/>
  <cols>
    <col min="1" max="1" width="4.625" style="10" bestFit="1" customWidth="1"/>
    <col min="2" max="3" width="7.75390625" style="10" bestFit="1" customWidth="1"/>
    <col min="4" max="4" width="40.375" style="19" customWidth="1"/>
    <col min="5" max="5" width="11.625" style="23" hidden="1" customWidth="1" outlineLevel="1"/>
    <col min="6" max="6" width="13.25390625" style="69" customWidth="1"/>
    <col min="7" max="7" width="10.00390625" style="56" bestFit="1" customWidth="1"/>
    <col min="8" max="8" width="11.125" style="56" customWidth="1"/>
    <col min="9" max="9" width="10.125" style="56" customWidth="1"/>
    <col min="10" max="16384" width="9.125" style="12" customWidth="1"/>
  </cols>
  <sheetData>
    <row r="1" spans="1:4" ht="15">
      <c r="A1" s="5"/>
      <c r="B1" s="21" t="s">
        <v>65</v>
      </c>
      <c r="C1" s="5"/>
      <c r="D1" s="16"/>
    </row>
    <row r="2" spans="1:4" ht="15">
      <c r="A2" s="5"/>
      <c r="B2" s="21" t="s">
        <v>68</v>
      </c>
      <c r="C2" s="5"/>
      <c r="D2" s="16"/>
    </row>
    <row r="3" spans="1:4" ht="15">
      <c r="A3" s="5"/>
      <c r="B3" s="21"/>
      <c r="C3" s="5"/>
      <c r="D3" s="16" t="s">
        <v>67</v>
      </c>
    </row>
    <row r="4" spans="1:5" ht="15.75">
      <c r="A4" s="17"/>
      <c r="B4" s="6"/>
      <c r="C4" s="7"/>
      <c r="D4" s="26" t="s">
        <v>64</v>
      </c>
      <c r="E4" s="24"/>
    </row>
    <row r="5" spans="1:5" ht="15">
      <c r="A5" s="8"/>
      <c r="B5" s="6"/>
      <c r="C5" s="7"/>
      <c r="D5" s="18"/>
      <c r="E5" s="24"/>
    </row>
    <row r="6" spans="1:9" s="15" customFormat="1" ht="22.5">
      <c r="A6" s="75" t="s">
        <v>0</v>
      </c>
      <c r="B6" s="75" t="s">
        <v>1</v>
      </c>
      <c r="C6" s="76" t="s">
        <v>2</v>
      </c>
      <c r="D6" s="77" t="s">
        <v>3</v>
      </c>
      <c r="E6" s="74" t="s">
        <v>49</v>
      </c>
      <c r="F6" s="78" t="s">
        <v>55</v>
      </c>
      <c r="G6" s="81" t="s">
        <v>61</v>
      </c>
      <c r="H6" s="81" t="s">
        <v>63</v>
      </c>
      <c r="I6" s="74" t="s">
        <v>62</v>
      </c>
    </row>
    <row r="7" spans="1:9" s="14" customFormat="1" ht="15.75">
      <c r="A7" s="27">
        <v>700</v>
      </c>
      <c r="B7" s="27"/>
      <c r="C7" s="28"/>
      <c r="D7" s="40" t="s">
        <v>10</v>
      </c>
      <c r="E7" s="29">
        <f>E8</f>
        <v>78854</v>
      </c>
      <c r="F7" s="70">
        <f>F8</f>
        <v>0</v>
      </c>
      <c r="G7" s="57">
        <f>G8</f>
        <v>5725</v>
      </c>
      <c r="H7" s="57">
        <f>H8</f>
        <v>0</v>
      </c>
      <c r="I7" s="57">
        <f aca="true" t="shared" si="0" ref="I7:I28">F7+G7-H7</f>
        <v>5725</v>
      </c>
    </row>
    <row r="8" spans="1:9" s="13" customFormat="1" ht="15.75">
      <c r="A8" s="33"/>
      <c r="B8" s="33">
        <v>70005</v>
      </c>
      <c r="C8" s="36"/>
      <c r="D8" s="39" t="s">
        <v>11</v>
      </c>
      <c r="E8" s="37">
        <f>SUM(E9:E16)</f>
        <v>78854</v>
      </c>
      <c r="F8" s="58"/>
      <c r="G8" s="60">
        <f>SUM(G9:G16)</f>
        <v>5725</v>
      </c>
      <c r="H8" s="60">
        <f>SUM(H9:H16)</f>
        <v>0</v>
      </c>
      <c r="I8" s="60">
        <f t="shared" si="0"/>
        <v>5725</v>
      </c>
    </row>
    <row r="9" spans="1:9" ht="15" outlineLevel="1">
      <c r="A9" s="27"/>
      <c r="B9" s="27"/>
      <c r="C9" s="31">
        <v>4260</v>
      </c>
      <c r="D9" s="35" t="s">
        <v>7</v>
      </c>
      <c r="E9" s="38">
        <v>6263</v>
      </c>
      <c r="F9" s="59">
        <v>6600</v>
      </c>
      <c r="G9" s="61"/>
      <c r="H9" s="61"/>
      <c r="I9" s="61">
        <f t="shared" si="0"/>
        <v>6600</v>
      </c>
    </row>
    <row r="10" spans="1:9" ht="15" outlineLevel="1">
      <c r="A10" s="30"/>
      <c r="B10" s="30"/>
      <c r="C10" s="31">
        <v>4270</v>
      </c>
      <c r="D10" s="35" t="s">
        <v>12</v>
      </c>
      <c r="E10" s="38">
        <v>26103</v>
      </c>
      <c r="F10" s="59">
        <v>1600</v>
      </c>
      <c r="G10" s="61"/>
      <c r="H10" s="61"/>
      <c r="I10" s="61">
        <f t="shared" si="0"/>
        <v>1600</v>
      </c>
    </row>
    <row r="11" spans="1:9" ht="15" outlineLevel="1">
      <c r="A11" s="30"/>
      <c r="B11" s="30"/>
      <c r="C11" s="31">
        <v>4300</v>
      </c>
      <c r="D11" s="35" t="s">
        <v>26</v>
      </c>
      <c r="E11" s="38">
        <v>43487</v>
      </c>
      <c r="F11" s="59">
        <v>7300</v>
      </c>
      <c r="G11" s="61"/>
      <c r="H11" s="61"/>
      <c r="I11" s="61">
        <f t="shared" si="0"/>
        <v>7300</v>
      </c>
    </row>
    <row r="12" spans="1:9" ht="25.5" outlineLevel="1">
      <c r="A12" s="30"/>
      <c r="B12" s="30"/>
      <c r="C12" s="31">
        <v>4390</v>
      </c>
      <c r="D12" s="35" t="s">
        <v>57</v>
      </c>
      <c r="E12" s="38"/>
      <c r="F12" s="59">
        <v>26244</v>
      </c>
      <c r="G12" s="61">
        <v>5725</v>
      </c>
      <c r="H12" s="61"/>
      <c r="I12" s="61">
        <f t="shared" si="0"/>
        <v>31969</v>
      </c>
    </row>
    <row r="13" spans="1:9" ht="15" outlineLevel="1">
      <c r="A13" s="27"/>
      <c r="B13" s="27"/>
      <c r="C13" s="31">
        <v>4480</v>
      </c>
      <c r="D13" s="35" t="s">
        <v>54</v>
      </c>
      <c r="E13" s="38"/>
      <c r="F13" s="59">
        <v>1660</v>
      </c>
      <c r="G13" s="61"/>
      <c r="H13" s="61"/>
      <c r="I13" s="61">
        <f t="shared" si="0"/>
        <v>1660</v>
      </c>
    </row>
    <row r="14" spans="1:9" ht="15" outlineLevel="1">
      <c r="A14" s="27"/>
      <c r="B14" s="27"/>
      <c r="C14" s="31">
        <v>4580</v>
      </c>
      <c r="D14" s="35" t="s">
        <v>56</v>
      </c>
      <c r="E14" s="38"/>
      <c r="F14" s="59">
        <v>775</v>
      </c>
      <c r="G14" s="61"/>
      <c r="H14" s="61"/>
      <c r="I14" s="61">
        <f t="shared" si="0"/>
        <v>775</v>
      </c>
    </row>
    <row r="15" spans="1:9" ht="25.5" outlineLevel="1">
      <c r="A15" s="27"/>
      <c r="B15" s="27"/>
      <c r="C15" s="31">
        <v>4590</v>
      </c>
      <c r="D15" s="35" t="s">
        <v>60</v>
      </c>
      <c r="E15" s="38"/>
      <c r="F15" s="59">
        <v>128513</v>
      </c>
      <c r="G15" s="61"/>
      <c r="H15" s="61"/>
      <c r="I15" s="61">
        <f t="shared" si="0"/>
        <v>128513</v>
      </c>
    </row>
    <row r="16" spans="1:9" ht="25.5" outlineLevel="1">
      <c r="A16" s="30"/>
      <c r="B16" s="30"/>
      <c r="C16" s="31">
        <v>4610</v>
      </c>
      <c r="D16" s="35" t="s">
        <v>46</v>
      </c>
      <c r="E16" s="38">
        <v>3001</v>
      </c>
      <c r="F16" s="59">
        <v>300</v>
      </c>
      <c r="G16" s="61"/>
      <c r="H16" s="61"/>
      <c r="I16" s="61">
        <f t="shared" si="0"/>
        <v>300</v>
      </c>
    </row>
    <row r="17" spans="1:9" ht="15">
      <c r="A17" s="30"/>
      <c r="B17" s="30"/>
      <c r="C17" s="31"/>
      <c r="D17" s="35" t="s">
        <v>16</v>
      </c>
      <c r="E17" s="38"/>
      <c r="F17" s="59"/>
      <c r="G17" s="61"/>
      <c r="H17" s="61"/>
      <c r="I17" s="61">
        <f t="shared" si="0"/>
        <v>0</v>
      </c>
    </row>
    <row r="18" spans="1:9" ht="41.25" customHeight="1">
      <c r="A18" s="33"/>
      <c r="B18" s="33"/>
      <c r="C18" s="36" t="s">
        <v>24</v>
      </c>
      <c r="D18" s="39" t="s">
        <v>13</v>
      </c>
      <c r="E18" s="38">
        <f>SUM(E21:E25)</f>
        <v>3925</v>
      </c>
      <c r="F18" s="59">
        <f>SUM(F19:F25)</f>
        <v>145288</v>
      </c>
      <c r="G18" s="59">
        <f>SUM(G19:G25)</f>
        <v>5725</v>
      </c>
      <c r="H18" s="59">
        <f>SUM(H19:H25)</f>
        <v>0</v>
      </c>
      <c r="I18" s="61">
        <f t="shared" si="0"/>
        <v>151013</v>
      </c>
    </row>
    <row r="19" spans="1:9" ht="41.25" customHeight="1">
      <c r="A19" s="33"/>
      <c r="B19" s="33"/>
      <c r="C19" s="31">
        <v>4270</v>
      </c>
      <c r="D19" s="35" t="s">
        <v>12</v>
      </c>
      <c r="E19" s="38"/>
      <c r="F19" s="59">
        <v>1300</v>
      </c>
      <c r="G19" s="61"/>
      <c r="H19" s="61"/>
      <c r="I19" s="61">
        <f t="shared" si="0"/>
        <v>1300</v>
      </c>
    </row>
    <row r="20" spans="1:9" ht="15" outlineLevel="1">
      <c r="A20" s="30"/>
      <c r="B20" s="30"/>
      <c r="C20" s="31">
        <v>4300</v>
      </c>
      <c r="D20" s="35" t="s">
        <v>26</v>
      </c>
      <c r="E20" s="38">
        <v>43487</v>
      </c>
      <c r="F20" s="59">
        <v>400</v>
      </c>
      <c r="G20" s="61"/>
      <c r="H20" s="61"/>
      <c r="I20" s="61">
        <f t="shared" si="0"/>
        <v>400</v>
      </c>
    </row>
    <row r="21" spans="1:9" ht="25.5" outlineLevel="1">
      <c r="A21" s="30"/>
      <c r="B21" s="30"/>
      <c r="C21" s="31">
        <v>4390</v>
      </c>
      <c r="D21" s="35" t="s">
        <v>57</v>
      </c>
      <c r="E21" s="38"/>
      <c r="F21" s="59">
        <v>12340</v>
      </c>
      <c r="G21" s="61">
        <v>5725</v>
      </c>
      <c r="H21" s="61"/>
      <c r="I21" s="61">
        <f t="shared" si="0"/>
        <v>18065</v>
      </c>
    </row>
    <row r="22" spans="1:9" ht="15" outlineLevel="1">
      <c r="A22" s="30"/>
      <c r="B22" s="30"/>
      <c r="C22" s="31">
        <v>4480</v>
      </c>
      <c r="D22" s="35" t="s">
        <v>9</v>
      </c>
      <c r="E22" s="38">
        <v>924</v>
      </c>
      <c r="F22" s="59">
        <v>1660</v>
      </c>
      <c r="G22" s="61"/>
      <c r="H22" s="61"/>
      <c r="I22" s="61">
        <f t="shared" si="0"/>
        <v>1660</v>
      </c>
    </row>
    <row r="23" spans="1:9" ht="15" outlineLevel="1">
      <c r="A23" s="27"/>
      <c r="B23" s="27"/>
      <c r="C23" s="31">
        <v>4580</v>
      </c>
      <c r="D23" s="35" t="s">
        <v>56</v>
      </c>
      <c r="E23" s="38"/>
      <c r="F23" s="59">
        <v>775</v>
      </c>
      <c r="G23" s="61"/>
      <c r="H23" s="61"/>
      <c r="I23" s="61">
        <f t="shared" si="0"/>
        <v>775</v>
      </c>
    </row>
    <row r="24" spans="1:9" ht="25.5" outlineLevel="1">
      <c r="A24" s="27"/>
      <c r="B24" s="27"/>
      <c r="C24" s="31">
        <v>4590</v>
      </c>
      <c r="D24" s="35" t="s">
        <v>60</v>
      </c>
      <c r="E24" s="38"/>
      <c r="F24" s="59">
        <v>128513</v>
      </c>
      <c r="G24" s="61"/>
      <c r="H24" s="61"/>
      <c r="I24" s="61">
        <f t="shared" si="0"/>
        <v>128513</v>
      </c>
    </row>
    <row r="25" spans="1:9" ht="25.5" outlineLevel="1">
      <c r="A25" s="30"/>
      <c r="B25" s="30"/>
      <c r="C25" s="31">
        <v>4610</v>
      </c>
      <c r="D25" s="35" t="s">
        <v>46</v>
      </c>
      <c r="E25" s="38">
        <v>3001</v>
      </c>
      <c r="F25" s="59">
        <v>300</v>
      </c>
      <c r="G25" s="61"/>
      <c r="H25" s="61"/>
      <c r="I25" s="61">
        <f t="shared" si="0"/>
        <v>300</v>
      </c>
    </row>
    <row r="26" spans="1:9" s="14" customFormat="1" ht="15.75">
      <c r="A26" s="27">
        <v>710</v>
      </c>
      <c r="B26" s="27"/>
      <c r="C26" s="28"/>
      <c r="D26" s="40" t="s">
        <v>14</v>
      </c>
      <c r="E26" s="29" t="e">
        <f>#REF!+E30+#REF!+#REF!</f>
        <v>#REF!</v>
      </c>
      <c r="F26" s="70">
        <f>F30+F27</f>
        <v>0</v>
      </c>
      <c r="G26" s="70">
        <f>G30+G27</f>
        <v>24128</v>
      </c>
      <c r="H26" s="70">
        <f>H30+H27</f>
        <v>0</v>
      </c>
      <c r="I26" s="57">
        <f t="shared" si="0"/>
        <v>24128</v>
      </c>
    </row>
    <row r="27" spans="1:9" s="22" customFormat="1" ht="25.5">
      <c r="A27" s="33"/>
      <c r="B27" s="33">
        <v>71014</v>
      </c>
      <c r="C27" s="36"/>
      <c r="D27" s="39" t="s">
        <v>66</v>
      </c>
      <c r="E27" s="37">
        <f>SUM(E28:E28)</f>
        <v>4000</v>
      </c>
      <c r="F27" s="58"/>
      <c r="G27" s="58">
        <f>SUM(G28:G29)</f>
        <v>15128</v>
      </c>
      <c r="H27" s="58">
        <f>SUM(H28:H29)</f>
        <v>0</v>
      </c>
      <c r="I27" s="61">
        <f t="shared" si="0"/>
        <v>15128</v>
      </c>
    </row>
    <row r="28" spans="1:9" s="22" customFormat="1" ht="15" outlineLevel="1">
      <c r="A28" s="49"/>
      <c r="B28" s="49"/>
      <c r="C28" s="48">
        <v>4300</v>
      </c>
      <c r="D28" s="45" t="s">
        <v>26</v>
      </c>
      <c r="E28" s="38">
        <v>4000</v>
      </c>
      <c r="F28" s="71">
        <v>3500</v>
      </c>
      <c r="G28" s="63"/>
      <c r="H28" s="63"/>
      <c r="I28" s="61">
        <f t="shared" si="0"/>
        <v>3500</v>
      </c>
    </row>
    <row r="29" spans="1:9" ht="25.5" outlineLevel="1">
      <c r="A29" s="30"/>
      <c r="B29" s="30"/>
      <c r="C29" s="31">
        <v>4390</v>
      </c>
      <c r="D29" s="35" t="s">
        <v>57</v>
      </c>
      <c r="E29" s="38"/>
      <c r="F29" s="59"/>
      <c r="G29" s="61">
        <v>15128</v>
      </c>
      <c r="H29" s="61"/>
      <c r="I29" s="61">
        <f>F29+G29-H29</f>
        <v>15128</v>
      </c>
    </row>
    <row r="30" spans="1:9" s="13" customFormat="1" ht="15.75">
      <c r="A30" s="33"/>
      <c r="B30" s="33">
        <v>71015</v>
      </c>
      <c r="C30" s="36"/>
      <c r="D30" s="39" t="s">
        <v>17</v>
      </c>
      <c r="E30" s="37">
        <f>SUM(E31:E32)</f>
        <v>166312</v>
      </c>
      <c r="F30" s="58"/>
      <c r="G30" s="58">
        <f>SUM(G31:G32)</f>
        <v>9000</v>
      </c>
      <c r="H30" s="58">
        <f>SUM(H31:H32)</f>
        <v>0</v>
      </c>
      <c r="I30" s="60">
        <f>F30+G30-H30</f>
        <v>9000</v>
      </c>
    </row>
    <row r="31" spans="1:9" ht="15" outlineLevel="1">
      <c r="A31" s="27"/>
      <c r="B31" s="27"/>
      <c r="C31" s="42">
        <v>4010</v>
      </c>
      <c r="D31" s="35" t="s">
        <v>5</v>
      </c>
      <c r="E31" s="38">
        <v>139164</v>
      </c>
      <c r="F31" s="59">
        <v>210130</v>
      </c>
      <c r="G31" s="61">
        <v>7500</v>
      </c>
      <c r="H31" s="61"/>
      <c r="I31" s="61">
        <f>F31+G31-H31</f>
        <v>217630</v>
      </c>
    </row>
    <row r="32" spans="1:9" ht="15" outlineLevel="1">
      <c r="A32" s="27"/>
      <c r="B32" s="27"/>
      <c r="C32" s="31">
        <v>4110</v>
      </c>
      <c r="D32" s="35" t="s">
        <v>6</v>
      </c>
      <c r="E32" s="38">
        <v>27148</v>
      </c>
      <c r="F32" s="59">
        <v>35710</v>
      </c>
      <c r="G32" s="61">
        <v>1500</v>
      </c>
      <c r="H32" s="61"/>
      <c r="I32" s="61">
        <f>F32+G32-H32</f>
        <v>37210</v>
      </c>
    </row>
    <row r="33" spans="1:9" s="14" customFormat="1" ht="15.75">
      <c r="A33" s="46">
        <v>750</v>
      </c>
      <c r="B33" s="46"/>
      <c r="C33" s="46"/>
      <c r="D33" s="47" t="s">
        <v>37</v>
      </c>
      <c r="E33" s="29" t="e">
        <f>#REF!+#REF!+#REF!+E34+#REF!</f>
        <v>#REF!</v>
      </c>
      <c r="F33" s="70">
        <f>F34</f>
        <v>0</v>
      </c>
      <c r="G33" s="70">
        <f>G34</f>
        <v>0</v>
      </c>
      <c r="H33" s="70">
        <f>H34</f>
        <v>11300</v>
      </c>
      <c r="I33" s="57">
        <f>F33+G33-H33</f>
        <v>-11300</v>
      </c>
    </row>
    <row r="34" spans="1:9" s="13" customFormat="1" ht="15.75" outlineLevel="1">
      <c r="A34" s="33"/>
      <c r="B34" s="33">
        <v>75045</v>
      </c>
      <c r="C34" s="36"/>
      <c r="D34" s="39" t="s">
        <v>18</v>
      </c>
      <c r="E34" s="37">
        <f>SUM(E35:E35)</f>
        <v>12584</v>
      </c>
      <c r="F34" s="58"/>
      <c r="G34" s="60">
        <f>SUM(G35:G35)</f>
        <v>0</v>
      </c>
      <c r="H34" s="60">
        <f>SUM(H35:H35)</f>
        <v>11300</v>
      </c>
      <c r="I34" s="61">
        <f aca="true" t="shared" si="1" ref="I34:I43">F34+G34-H34</f>
        <v>-11300</v>
      </c>
    </row>
    <row r="35" spans="1:9" ht="15" outlineLevel="2">
      <c r="A35" s="27"/>
      <c r="B35" s="27"/>
      <c r="C35" s="31">
        <v>4280</v>
      </c>
      <c r="D35" s="35" t="s">
        <v>19</v>
      </c>
      <c r="E35" s="38">
        <v>12584</v>
      </c>
      <c r="F35" s="59">
        <v>24000</v>
      </c>
      <c r="G35" s="61"/>
      <c r="H35" s="61">
        <v>11300</v>
      </c>
      <c r="I35" s="61">
        <f t="shared" si="1"/>
        <v>12700</v>
      </c>
    </row>
    <row r="36" spans="1:9" s="14" customFormat="1" ht="15.75">
      <c r="A36" s="27">
        <v>758</v>
      </c>
      <c r="B36" s="27"/>
      <c r="C36" s="28"/>
      <c r="D36" s="40" t="s">
        <v>20</v>
      </c>
      <c r="E36" s="29">
        <f>E37</f>
        <v>0</v>
      </c>
      <c r="F36" s="70">
        <f>F37</f>
        <v>0</v>
      </c>
      <c r="G36" s="57">
        <f>G37</f>
        <v>0</v>
      </c>
      <c r="H36" s="57">
        <f>H37</f>
        <v>161426</v>
      </c>
      <c r="I36" s="57">
        <f t="shared" si="1"/>
        <v>-161426</v>
      </c>
    </row>
    <row r="37" spans="1:9" s="13" customFormat="1" ht="15.75">
      <c r="A37" s="33"/>
      <c r="B37" s="33">
        <v>75818</v>
      </c>
      <c r="C37" s="36"/>
      <c r="D37" s="39" t="s">
        <v>21</v>
      </c>
      <c r="E37" s="37">
        <f>E38</f>
        <v>0</v>
      </c>
      <c r="F37" s="58"/>
      <c r="G37" s="60">
        <f>SUM(G38+G42)</f>
        <v>0</v>
      </c>
      <c r="H37" s="60">
        <f>SUM(H38+H42)</f>
        <v>161426</v>
      </c>
      <c r="I37" s="60">
        <f t="shared" si="1"/>
        <v>-161426</v>
      </c>
    </row>
    <row r="38" spans="1:9" ht="15" outlineLevel="1">
      <c r="A38" s="27"/>
      <c r="B38" s="27"/>
      <c r="C38" s="31">
        <v>4810</v>
      </c>
      <c r="D38" s="35" t="s">
        <v>22</v>
      </c>
      <c r="E38" s="38">
        <v>0</v>
      </c>
      <c r="F38" s="59">
        <f>SUM(F39:F41)</f>
        <v>161342</v>
      </c>
      <c r="G38" s="61">
        <f>SUM(G39:G41)</f>
        <v>0</v>
      </c>
      <c r="H38" s="61">
        <f>SUM(H39:H41)</f>
        <v>98766</v>
      </c>
      <c r="I38" s="61">
        <f t="shared" si="1"/>
        <v>62576</v>
      </c>
    </row>
    <row r="39" spans="1:9" ht="15" outlineLevel="2">
      <c r="A39" s="27"/>
      <c r="B39" s="27"/>
      <c r="C39" s="31"/>
      <c r="D39" s="35" t="s">
        <v>23</v>
      </c>
      <c r="E39" s="38"/>
      <c r="F39" s="59">
        <v>122582</v>
      </c>
      <c r="G39" s="61"/>
      <c r="H39" s="61">
        <f>1500+7200+7126+2000+2790+2000+67150+9000</f>
        <v>98766</v>
      </c>
      <c r="I39" s="61">
        <f t="shared" si="1"/>
        <v>23816</v>
      </c>
    </row>
    <row r="40" spans="1:9" ht="38.25" outlineLevel="2">
      <c r="A40" s="27"/>
      <c r="B40" s="27"/>
      <c r="C40" s="31"/>
      <c r="D40" s="35" t="s">
        <v>52</v>
      </c>
      <c r="E40" s="38"/>
      <c r="F40" s="59">
        <v>38760</v>
      </c>
      <c r="G40" s="61"/>
      <c r="H40" s="61"/>
      <c r="I40" s="61">
        <f t="shared" si="1"/>
        <v>38760</v>
      </c>
    </row>
    <row r="41" spans="1:9" ht="38.25" outlineLevel="2">
      <c r="A41" s="27"/>
      <c r="B41" s="27"/>
      <c r="C41" s="31"/>
      <c r="D41" s="35" t="s">
        <v>43</v>
      </c>
      <c r="E41" s="38"/>
      <c r="F41" s="59">
        <v>0</v>
      </c>
      <c r="G41" s="61"/>
      <c r="H41" s="61"/>
      <c r="I41" s="61">
        <f t="shared" si="1"/>
        <v>0</v>
      </c>
    </row>
    <row r="42" spans="1:9" ht="15" outlineLevel="1">
      <c r="A42" s="27"/>
      <c r="B42" s="27"/>
      <c r="C42" s="31">
        <v>6800</v>
      </c>
      <c r="D42" s="35" t="s">
        <v>51</v>
      </c>
      <c r="E42" s="38"/>
      <c r="F42" s="59">
        <v>124517</v>
      </c>
      <c r="G42" s="61"/>
      <c r="H42" s="61">
        <f>8500+17500+10450+16800+9410</f>
        <v>62660</v>
      </c>
      <c r="I42" s="61">
        <f t="shared" si="1"/>
        <v>61857</v>
      </c>
    </row>
    <row r="43" spans="1:9" s="14" customFormat="1" ht="15.75">
      <c r="A43" s="27">
        <v>801</v>
      </c>
      <c r="B43" s="27"/>
      <c r="C43" s="31"/>
      <c r="D43" s="40" t="s">
        <v>31</v>
      </c>
      <c r="E43" s="29" t="e">
        <f>#REF!+#REF!+#REF!+E44+E47+#REF!+#REF!+#REF!</f>
        <v>#REF!</v>
      </c>
      <c r="F43" s="70">
        <f>F44+F47</f>
        <v>0</v>
      </c>
      <c r="G43" s="70">
        <f>G44+G47</f>
        <v>26000</v>
      </c>
      <c r="H43" s="70">
        <f>H44+H47</f>
        <v>0</v>
      </c>
      <c r="I43" s="57">
        <f t="shared" si="1"/>
        <v>26000</v>
      </c>
    </row>
    <row r="44" spans="1:9" s="13" customFormat="1" ht="15.75">
      <c r="A44" s="27"/>
      <c r="B44" s="33">
        <v>80130</v>
      </c>
      <c r="C44" s="31"/>
      <c r="D44" s="39" t="s">
        <v>32</v>
      </c>
      <c r="E44" s="37">
        <f>SUM(E45:E46)</f>
        <v>259969</v>
      </c>
      <c r="F44" s="58"/>
      <c r="G44" s="58">
        <f>SUM(G45:G46)</f>
        <v>24000</v>
      </c>
      <c r="H44" s="58">
        <f>SUM(H45:H46)</f>
        <v>0</v>
      </c>
      <c r="I44" s="60">
        <f>F44+G44-H44</f>
        <v>24000</v>
      </c>
    </row>
    <row r="45" spans="1:12" ht="15" outlineLevel="1">
      <c r="A45" s="27"/>
      <c r="B45" s="27"/>
      <c r="C45" s="31">
        <v>4270</v>
      </c>
      <c r="D45" s="35" t="s">
        <v>8</v>
      </c>
      <c r="E45" s="38">
        <v>82631</v>
      </c>
      <c r="F45" s="59">
        <v>40426</v>
      </c>
      <c r="G45" s="61">
        <v>7200</v>
      </c>
      <c r="H45" s="61"/>
      <c r="I45" s="61">
        <f>F45+G45-H45</f>
        <v>47626</v>
      </c>
      <c r="K45" s="80"/>
      <c r="L45" s="80"/>
    </row>
    <row r="46" spans="1:9" ht="25.5" outlineLevel="1">
      <c r="A46" s="27"/>
      <c r="B46" s="27"/>
      <c r="C46" s="42">
        <v>6050</v>
      </c>
      <c r="D46" s="43" t="s">
        <v>36</v>
      </c>
      <c r="E46" s="41">
        <v>177338</v>
      </c>
      <c r="F46" s="65">
        <v>226190</v>
      </c>
      <c r="G46" s="62">
        <v>16800</v>
      </c>
      <c r="H46" s="62"/>
      <c r="I46" s="61">
        <f>F46+G46-H46</f>
        <v>242990</v>
      </c>
    </row>
    <row r="47" spans="1:9" s="13" customFormat="1" ht="15.75">
      <c r="A47" s="27"/>
      <c r="B47" s="33">
        <v>80132</v>
      </c>
      <c r="C47" s="31"/>
      <c r="D47" s="39" t="s">
        <v>33</v>
      </c>
      <c r="E47" s="37">
        <f>SUM(E48:E48)</f>
        <v>7366</v>
      </c>
      <c r="F47" s="58"/>
      <c r="G47" s="60">
        <f>SUM(G48:G48)</f>
        <v>2000</v>
      </c>
      <c r="H47" s="60">
        <f>SUM(H48:H48)</f>
        <v>0</v>
      </c>
      <c r="I47" s="60">
        <f>F47+G47-H47</f>
        <v>2000</v>
      </c>
    </row>
    <row r="48" spans="1:9" ht="15" outlineLevel="1">
      <c r="A48" s="27"/>
      <c r="B48" s="27"/>
      <c r="C48" s="31">
        <v>4270</v>
      </c>
      <c r="D48" s="35" t="s">
        <v>8</v>
      </c>
      <c r="E48" s="38">
        <v>7366</v>
      </c>
      <c r="F48" s="59">
        <v>21540</v>
      </c>
      <c r="G48" s="61">
        <v>2000</v>
      </c>
      <c r="H48" s="61"/>
      <c r="I48" s="61">
        <f>F48+G48-H48</f>
        <v>23540</v>
      </c>
    </row>
    <row r="49" spans="1:9" s="3" customFormat="1" ht="15.75">
      <c r="A49" s="27">
        <v>852</v>
      </c>
      <c r="B49" s="27"/>
      <c r="C49" s="28"/>
      <c r="D49" s="40" t="s">
        <v>27</v>
      </c>
      <c r="E49" s="29" t="e">
        <f>E50+E53+#REF!+#REF!+#REF!+#REF!+#REF!+E62</f>
        <v>#REF!</v>
      </c>
      <c r="F49" s="70">
        <f>F50+F53+F62</f>
        <v>0</v>
      </c>
      <c r="G49" s="70">
        <f>G50+G53+G62</f>
        <v>219540</v>
      </c>
      <c r="H49" s="70">
        <f>H50+H53+H62</f>
        <v>3120</v>
      </c>
      <c r="I49" s="57">
        <f aca="true" t="shared" si="2" ref="I49:I54">F49+G49-H49</f>
        <v>216420</v>
      </c>
    </row>
    <row r="50" spans="1:9" s="4" customFormat="1" ht="15.75">
      <c r="A50" s="33"/>
      <c r="B50" s="33">
        <v>85201</v>
      </c>
      <c r="C50" s="36"/>
      <c r="D50" s="39" t="s">
        <v>28</v>
      </c>
      <c r="E50" s="37">
        <f>SUM(E51:E51)</f>
        <v>43679</v>
      </c>
      <c r="F50" s="66"/>
      <c r="G50" s="66">
        <f>SUM(G51:G52)</f>
        <v>22000</v>
      </c>
      <c r="H50" s="66">
        <f>SUM(H51:H52)</f>
        <v>0</v>
      </c>
      <c r="I50" s="60">
        <f t="shared" si="2"/>
        <v>22000</v>
      </c>
    </row>
    <row r="51" spans="1:9" s="22" customFormat="1" ht="13.5" customHeight="1" outlineLevel="1">
      <c r="A51" s="49"/>
      <c r="B51" s="49"/>
      <c r="C51" s="48">
        <v>4210</v>
      </c>
      <c r="D51" s="45" t="s">
        <v>4</v>
      </c>
      <c r="E51" s="38">
        <v>43679</v>
      </c>
      <c r="F51" s="59">
        <v>33600</v>
      </c>
      <c r="G51" s="61">
        <f>3000+2000</f>
        <v>5000</v>
      </c>
      <c r="H51" s="61"/>
      <c r="I51" s="61">
        <f t="shared" si="2"/>
        <v>38600</v>
      </c>
    </row>
    <row r="52" spans="1:9" ht="25.5" outlineLevel="2">
      <c r="A52" s="27"/>
      <c r="B52" s="27"/>
      <c r="C52" s="31">
        <v>6060</v>
      </c>
      <c r="D52" s="43" t="s">
        <v>58</v>
      </c>
      <c r="E52" s="38">
        <v>93852</v>
      </c>
      <c r="F52" s="72"/>
      <c r="G52" s="61">
        <v>17000</v>
      </c>
      <c r="H52" s="61"/>
      <c r="I52" s="61">
        <f t="shared" si="2"/>
        <v>17000</v>
      </c>
    </row>
    <row r="53" spans="1:9" s="4" customFormat="1" ht="15.75">
      <c r="A53" s="33"/>
      <c r="B53" s="33">
        <v>85202</v>
      </c>
      <c r="C53" s="36"/>
      <c r="D53" s="39" t="s">
        <v>29</v>
      </c>
      <c r="E53" s="37">
        <f>SUM(E54:E60)</f>
        <v>6011733</v>
      </c>
      <c r="F53" s="58"/>
      <c r="G53" s="58">
        <f>SUM(G54:G61)</f>
        <v>159086</v>
      </c>
      <c r="H53" s="58">
        <f>SUM(H54:H61)</f>
        <v>3120</v>
      </c>
      <c r="I53" s="60">
        <f t="shared" si="2"/>
        <v>155966</v>
      </c>
    </row>
    <row r="54" spans="1:9" s="22" customFormat="1" ht="15" outlineLevel="1">
      <c r="A54" s="49"/>
      <c r="B54" s="49"/>
      <c r="C54" s="48">
        <v>4010</v>
      </c>
      <c r="D54" s="45" t="s">
        <v>5</v>
      </c>
      <c r="E54" s="38">
        <v>4547291</v>
      </c>
      <c r="F54" s="59">
        <v>4507210</v>
      </c>
      <c r="G54" s="61">
        <v>2790</v>
      </c>
      <c r="H54" s="61"/>
      <c r="I54" s="61">
        <f t="shared" si="2"/>
        <v>4510000</v>
      </c>
    </row>
    <row r="55" spans="1:9" s="22" customFormat="1" ht="15" outlineLevel="1">
      <c r="A55" s="49"/>
      <c r="B55" s="49"/>
      <c r="C55" s="48">
        <v>4110</v>
      </c>
      <c r="D55" s="45" t="s">
        <v>6</v>
      </c>
      <c r="E55" s="38"/>
      <c r="F55" s="59">
        <v>809350</v>
      </c>
      <c r="G55" s="61"/>
      <c r="H55" s="61">
        <v>3120</v>
      </c>
      <c r="I55" s="61">
        <f aca="true" t="shared" si="3" ref="I55:I62">F55+G55-H55</f>
        <v>806230</v>
      </c>
    </row>
    <row r="56" spans="1:9" s="22" customFormat="1" ht="15" outlineLevel="1">
      <c r="A56" s="49"/>
      <c r="B56" s="49"/>
      <c r="C56" s="48">
        <v>4170</v>
      </c>
      <c r="D56" s="45" t="s">
        <v>38</v>
      </c>
      <c r="E56" s="38"/>
      <c r="F56" s="59">
        <v>13900</v>
      </c>
      <c r="G56" s="61">
        <v>3120</v>
      </c>
      <c r="H56" s="61"/>
      <c r="I56" s="61">
        <f t="shared" si="3"/>
        <v>17020</v>
      </c>
    </row>
    <row r="57" spans="1:9" s="22" customFormat="1" ht="15" outlineLevel="1">
      <c r="A57" s="49"/>
      <c r="B57" s="49"/>
      <c r="C57" s="48">
        <v>4210</v>
      </c>
      <c r="D57" s="45" t="s">
        <v>4</v>
      </c>
      <c r="E57" s="38">
        <v>1167784</v>
      </c>
      <c r="F57" s="59">
        <v>985900</v>
      </c>
      <c r="G57" s="61">
        <v>500</v>
      </c>
      <c r="H57" s="61"/>
      <c r="I57" s="61">
        <f t="shared" si="3"/>
        <v>986400</v>
      </c>
    </row>
    <row r="58" spans="1:9" s="22" customFormat="1" ht="15" outlineLevel="1">
      <c r="A58" s="49"/>
      <c r="B58" s="49"/>
      <c r="C58" s="48">
        <v>4270</v>
      </c>
      <c r="D58" s="45" t="s">
        <v>8</v>
      </c>
      <c r="E58" s="38">
        <v>201340</v>
      </c>
      <c r="F58" s="59">
        <v>138790</v>
      </c>
      <c r="G58" s="61">
        <v>69750</v>
      </c>
      <c r="H58" s="61"/>
      <c r="I58" s="61">
        <f t="shared" si="3"/>
        <v>208540</v>
      </c>
    </row>
    <row r="59" spans="1:9" s="22" customFormat="1" ht="25.5" outlineLevel="1">
      <c r="A59" s="49"/>
      <c r="B59" s="49"/>
      <c r="C59" s="48">
        <v>4390</v>
      </c>
      <c r="D59" s="35" t="s">
        <v>53</v>
      </c>
      <c r="E59" s="38"/>
      <c r="F59" s="71"/>
      <c r="G59" s="63">
        <f>1220+2806</f>
        <v>4026</v>
      </c>
      <c r="H59" s="63"/>
      <c r="I59" s="61">
        <f t="shared" si="3"/>
        <v>4026</v>
      </c>
    </row>
    <row r="60" spans="1:9" s="22" customFormat="1" ht="25.5" outlineLevel="1">
      <c r="A60" s="27"/>
      <c r="B60" s="27"/>
      <c r="C60" s="51">
        <v>6050</v>
      </c>
      <c r="D60" s="44" t="s">
        <v>36</v>
      </c>
      <c r="E60" s="38">
        <v>95318</v>
      </c>
      <c r="F60" s="59">
        <v>745610</v>
      </c>
      <c r="G60" s="61">
        <f>35000+20900+3700</f>
        <v>59600</v>
      </c>
      <c r="H60" s="61"/>
      <c r="I60" s="61">
        <f t="shared" si="3"/>
        <v>805210</v>
      </c>
    </row>
    <row r="61" spans="1:9" ht="25.5" outlineLevel="2">
      <c r="A61" s="27"/>
      <c r="B61" s="27"/>
      <c r="C61" s="31">
        <v>6060</v>
      </c>
      <c r="D61" s="43" t="s">
        <v>58</v>
      </c>
      <c r="E61" s="38">
        <v>93852</v>
      </c>
      <c r="F61" s="72">
        <v>19200</v>
      </c>
      <c r="G61" s="61">
        <v>19300</v>
      </c>
      <c r="H61" s="61"/>
      <c r="I61" s="61">
        <f t="shared" si="3"/>
        <v>38500</v>
      </c>
    </row>
    <row r="62" spans="1:9" s="4" customFormat="1" ht="15.75">
      <c r="A62" s="33"/>
      <c r="B62" s="33">
        <v>85203</v>
      </c>
      <c r="C62" s="36"/>
      <c r="D62" s="39" t="s">
        <v>41</v>
      </c>
      <c r="E62" s="37">
        <f>SUM(E63:E64)</f>
        <v>56511</v>
      </c>
      <c r="F62" s="58"/>
      <c r="G62" s="58">
        <f>SUM(G63:G65)</f>
        <v>38454</v>
      </c>
      <c r="H62" s="58">
        <f>SUM(H63:H65)</f>
        <v>0</v>
      </c>
      <c r="I62" s="60">
        <f t="shared" si="3"/>
        <v>38454</v>
      </c>
    </row>
    <row r="63" spans="1:9" s="22" customFormat="1" ht="15" outlineLevel="1">
      <c r="A63" s="49"/>
      <c r="B63" s="49"/>
      <c r="C63" s="48">
        <v>4210</v>
      </c>
      <c r="D63" s="45" t="s">
        <v>4</v>
      </c>
      <c r="E63" s="38">
        <v>51634</v>
      </c>
      <c r="F63" s="59">
        <v>124358</v>
      </c>
      <c r="G63" s="59">
        <v>13454</v>
      </c>
      <c r="H63" s="59"/>
      <c r="I63" s="61">
        <f>F63+G63-H63</f>
        <v>137812</v>
      </c>
    </row>
    <row r="64" spans="1:9" s="22" customFormat="1" ht="15" outlineLevel="1">
      <c r="A64" s="49"/>
      <c r="B64" s="49"/>
      <c r="C64" s="48">
        <v>4270</v>
      </c>
      <c r="D64" s="45" t="s">
        <v>12</v>
      </c>
      <c r="E64" s="38">
        <v>4877</v>
      </c>
      <c r="F64" s="59">
        <v>4700</v>
      </c>
      <c r="G64" s="59">
        <v>13000</v>
      </c>
      <c r="H64" s="59"/>
      <c r="I64" s="61">
        <f>F64+G64-H64</f>
        <v>17700</v>
      </c>
    </row>
    <row r="65" spans="1:9" s="22" customFormat="1" ht="15" outlineLevel="1">
      <c r="A65" s="49"/>
      <c r="B65" s="49"/>
      <c r="C65" s="48">
        <v>6050</v>
      </c>
      <c r="D65" s="45" t="s">
        <v>42</v>
      </c>
      <c r="E65" s="38">
        <v>17982</v>
      </c>
      <c r="F65" s="64"/>
      <c r="G65" s="67">
        <v>12000</v>
      </c>
      <c r="H65" s="67"/>
      <c r="I65" s="61">
        <f>F65+G65-H65</f>
        <v>12000</v>
      </c>
    </row>
    <row r="66" spans="1:9" s="3" customFormat="1" ht="25.5">
      <c r="A66" s="27">
        <v>853</v>
      </c>
      <c r="B66" s="27"/>
      <c r="C66" s="28"/>
      <c r="D66" s="40" t="s">
        <v>30</v>
      </c>
      <c r="E66" s="29" t="e">
        <f>E71+#REF!+E67+#REF!</f>
        <v>#REF!</v>
      </c>
      <c r="F66" s="70">
        <f>F71+F67</f>
        <v>0</v>
      </c>
      <c r="G66" s="70">
        <f>G71+G67</f>
        <v>15752</v>
      </c>
      <c r="H66" s="70">
        <f>H71+H67</f>
        <v>15752</v>
      </c>
      <c r="I66" s="57">
        <f>F66+G66-H66</f>
        <v>0</v>
      </c>
    </row>
    <row r="67" spans="1:9" s="22" customFormat="1" ht="15.75" outlineLevel="1">
      <c r="A67" s="49"/>
      <c r="B67" s="33">
        <v>85333</v>
      </c>
      <c r="C67" s="48"/>
      <c r="D67" s="39" t="s">
        <v>47</v>
      </c>
      <c r="E67" s="37">
        <f>SUM(E68:E70)</f>
        <v>80244</v>
      </c>
      <c r="F67" s="58"/>
      <c r="G67" s="60">
        <f>SUM(G68:G70)</f>
        <v>2360</v>
      </c>
      <c r="H67" s="60">
        <f>SUM(H68:H70)</f>
        <v>2360</v>
      </c>
      <c r="I67" s="60">
        <f aca="true" t="shared" si="4" ref="I67:I75">F67+G67-H67</f>
        <v>0</v>
      </c>
    </row>
    <row r="68" spans="1:9" s="22" customFormat="1" ht="15" outlineLevel="2">
      <c r="A68" s="49"/>
      <c r="B68" s="49"/>
      <c r="C68" s="48">
        <v>4300</v>
      </c>
      <c r="D68" s="45" t="s">
        <v>48</v>
      </c>
      <c r="E68" s="38">
        <v>80244</v>
      </c>
      <c r="F68" s="59">
        <v>14785</v>
      </c>
      <c r="G68" s="61"/>
      <c r="H68" s="61">
        <v>2360</v>
      </c>
      <c r="I68" s="61">
        <f t="shared" si="4"/>
        <v>12425</v>
      </c>
    </row>
    <row r="69" spans="1:9" s="22" customFormat="1" ht="25.5" outlineLevel="2">
      <c r="A69" s="49"/>
      <c r="B69" s="49"/>
      <c r="C69" s="48">
        <v>4370</v>
      </c>
      <c r="D69" s="45" t="s">
        <v>50</v>
      </c>
      <c r="E69" s="38"/>
      <c r="F69" s="64">
        <v>5017</v>
      </c>
      <c r="G69" s="67">
        <v>2000</v>
      </c>
      <c r="H69" s="67"/>
      <c r="I69" s="61">
        <f t="shared" si="4"/>
        <v>7017</v>
      </c>
    </row>
    <row r="70" spans="1:9" s="22" customFormat="1" ht="25.5" outlineLevel="2">
      <c r="A70" s="49"/>
      <c r="B70" s="49"/>
      <c r="C70" s="48">
        <v>4700</v>
      </c>
      <c r="D70" s="45" t="s">
        <v>59</v>
      </c>
      <c r="E70" s="38"/>
      <c r="F70" s="59">
        <v>385</v>
      </c>
      <c r="G70" s="61">
        <v>360</v>
      </c>
      <c r="H70" s="61"/>
      <c r="I70" s="61">
        <f t="shared" si="4"/>
        <v>745</v>
      </c>
    </row>
    <row r="71" spans="1:9" s="4" customFormat="1" ht="15.75" outlineLevel="2">
      <c r="A71" s="53"/>
      <c r="B71" s="53">
        <v>85395</v>
      </c>
      <c r="C71" s="55"/>
      <c r="D71" s="39" t="s">
        <v>40</v>
      </c>
      <c r="E71" s="37">
        <f>SUM(E72:E74)</f>
        <v>329628</v>
      </c>
      <c r="F71" s="58"/>
      <c r="G71" s="60">
        <f>SUM(G72:G74)</f>
        <v>13392</v>
      </c>
      <c r="H71" s="60">
        <f>SUM(H72:H74)</f>
        <v>13392</v>
      </c>
      <c r="I71" s="60">
        <f t="shared" si="4"/>
        <v>0</v>
      </c>
    </row>
    <row r="72" spans="1:9" s="22" customFormat="1" ht="15" outlineLevel="2">
      <c r="A72" s="52"/>
      <c r="B72" s="52"/>
      <c r="C72" s="54">
        <v>3118</v>
      </c>
      <c r="D72" s="45" t="s">
        <v>44</v>
      </c>
      <c r="E72" s="38">
        <v>236815</v>
      </c>
      <c r="F72" s="73">
        <v>697279</v>
      </c>
      <c r="G72" s="68"/>
      <c r="H72" s="68">
        <v>12912</v>
      </c>
      <c r="I72" s="61">
        <f t="shared" si="4"/>
        <v>684367</v>
      </c>
    </row>
    <row r="73" spans="1:9" s="22" customFormat="1" ht="15" outlineLevel="2">
      <c r="A73" s="52"/>
      <c r="B73" s="52"/>
      <c r="C73" s="54">
        <v>4118</v>
      </c>
      <c r="D73" s="50" t="s">
        <v>6</v>
      </c>
      <c r="E73" s="38">
        <v>90962</v>
      </c>
      <c r="F73" s="59">
        <v>148508</v>
      </c>
      <c r="G73" s="61">
        <v>13392</v>
      </c>
      <c r="H73" s="61"/>
      <c r="I73" s="61">
        <f t="shared" si="4"/>
        <v>161900</v>
      </c>
    </row>
    <row r="74" spans="1:9" s="22" customFormat="1" ht="15" outlineLevel="2">
      <c r="A74" s="52"/>
      <c r="B74" s="52"/>
      <c r="C74" s="54">
        <v>4308</v>
      </c>
      <c r="D74" s="45" t="s">
        <v>45</v>
      </c>
      <c r="E74" s="38">
        <v>1851</v>
      </c>
      <c r="F74" s="59">
        <v>59680</v>
      </c>
      <c r="G74" s="61"/>
      <c r="H74" s="61">
        <v>480</v>
      </c>
      <c r="I74" s="61">
        <f t="shared" si="4"/>
        <v>59200</v>
      </c>
    </row>
    <row r="75" spans="1:9" s="3" customFormat="1" ht="15.75">
      <c r="A75" s="27">
        <v>854</v>
      </c>
      <c r="B75" s="27"/>
      <c r="C75" s="28"/>
      <c r="D75" s="40" t="s">
        <v>34</v>
      </c>
      <c r="E75" s="29" t="e">
        <f>#REF!+#REF!+#REF!+#REF!+E76+#REF!+#REF!</f>
        <v>#REF!</v>
      </c>
      <c r="F75" s="70">
        <f>F76</f>
        <v>0</v>
      </c>
      <c r="G75" s="70">
        <f>G76</f>
        <v>65</v>
      </c>
      <c r="H75" s="70">
        <f>H76</f>
        <v>65</v>
      </c>
      <c r="I75" s="57">
        <f t="shared" si="4"/>
        <v>0</v>
      </c>
    </row>
    <row r="76" spans="1:9" s="4" customFormat="1" ht="15.75">
      <c r="A76" s="33"/>
      <c r="B76" s="33">
        <v>85415</v>
      </c>
      <c r="C76" s="36"/>
      <c r="D76" s="39" t="s">
        <v>35</v>
      </c>
      <c r="E76" s="34">
        <f>SUM(E77:E82)</f>
        <v>214777</v>
      </c>
      <c r="F76" s="58"/>
      <c r="G76" s="58">
        <f>SUM(G77:G82)</f>
        <v>65</v>
      </c>
      <c r="H76" s="58">
        <f>SUM(H77:H82)</f>
        <v>65</v>
      </c>
      <c r="I76" s="60">
        <f aca="true" t="shared" si="5" ref="I76:I82">F76+G76-H76</f>
        <v>0</v>
      </c>
    </row>
    <row r="77" spans="1:9" s="1" customFormat="1" ht="23.25" customHeight="1" outlineLevel="1">
      <c r="A77" s="30"/>
      <c r="B77" s="30"/>
      <c r="C77" s="31">
        <v>3248</v>
      </c>
      <c r="D77" s="35" t="s">
        <v>39</v>
      </c>
      <c r="E77" s="32">
        <v>108549</v>
      </c>
      <c r="F77" s="59">
        <v>65750</v>
      </c>
      <c r="G77" s="59">
        <v>1</v>
      </c>
      <c r="H77" s="59"/>
      <c r="I77" s="61">
        <f t="shared" si="5"/>
        <v>65751</v>
      </c>
    </row>
    <row r="78" spans="1:9" s="1" customFormat="1" ht="25.5" outlineLevel="1">
      <c r="A78" s="30"/>
      <c r="B78" s="30"/>
      <c r="C78" s="31">
        <v>3249</v>
      </c>
      <c r="D78" s="35" t="s">
        <v>39</v>
      </c>
      <c r="E78" s="32">
        <v>50965</v>
      </c>
      <c r="F78" s="59">
        <v>30871</v>
      </c>
      <c r="G78" s="59"/>
      <c r="H78" s="59">
        <v>1</v>
      </c>
      <c r="I78" s="61">
        <f t="shared" si="5"/>
        <v>30870</v>
      </c>
    </row>
    <row r="79" spans="1:9" s="1" customFormat="1" ht="15" outlineLevel="1">
      <c r="A79" s="30"/>
      <c r="B79" s="30"/>
      <c r="C79" s="31">
        <v>4278</v>
      </c>
      <c r="D79" s="35" t="s">
        <v>12</v>
      </c>
      <c r="E79" s="38">
        <v>2586</v>
      </c>
      <c r="F79" s="59">
        <v>2042</v>
      </c>
      <c r="G79" s="61">
        <v>44</v>
      </c>
      <c r="H79" s="61"/>
      <c r="I79" s="61">
        <f t="shared" si="5"/>
        <v>2086</v>
      </c>
    </row>
    <row r="80" spans="1:9" s="1" customFormat="1" ht="15" outlineLevel="1">
      <c r="A80" s="30"/>
      <c r="B80" s="30"/>
      <c r="C80" s="31">
        <v>4279</v>
      </c>
      <c r="D80" s="35" t="s">
        <v>12</v>
      </c>
      <c r="E80" s="38">
        <v>1214</v>
      </c>
      <c r="F80" s="59">
        <v>959</v>
      </c>
      <c r="G80" s="61">
        <v>20</v>
      </c>
      <c r="H80" s="61"/>
      <c r="I80" s="61">
        <f t="shared" si="5"/>
        <v>979</v>
      </c>
    </row>
    <row r="81" spans="1:9" s="1" customFormat="1" ht="15" outlineLevel="1">
      <c r="A81" s="30"/>
      <c r="B81" s="30"/>
      <c r="C81" s="31">
        <v>4308</v>
      </c>
      <c r="D81" s="35" t="s">
        <v>15</v>
      </c>
      <c r="E81" s="38">
        <v>35021</v>
      </c>
      <c r="F81" s="59">
        <v>21638</v>
      </c>
      <c r="G81" s="61"/>
      <c r="H81" s="61">
        <v>44</v>
      </c>
      <c r="I81" s="61">
        <f t="shared" si="5"/>
        <v>21594</v>
      </c>
    </row>
    <row r="82" spans="1:9" s="1" customFormat="1" ht="15" outlineLevel="1">
      <c r="A82" s="30"/>
      <c r="B82" s="30"/>
      <c r="C82" s="31">
        <v>4309</v>
      </c>
      <c r="D82" s="35" t="s">
        <v>15</v>
      </c>
      <c r="E82" s="38">
        <v>16442</v>
      </c>
      <c r="F82" s="59">
        <v>10160</v>
      </c>
      <c r="G82" s="61"/>
      <c r="H82" s="61">
        <v>20</v>
      </c>
      <c r="I82" s="61">
        <f t="shared" si="5"/>
        <v>10140</v>
      </c>
    </row>
    <row r="83" spans="1:9" s="14" customFormat="1" ht="15.75">
      <c r="A83" s="27"/>
      <c r="B83" s="27"/>
      <c r="C83" s="28"/>
      <c r="D83" s="40" t="s">
        <v>25</v>
      </c>
      <c r="E83" s="29" t="e">
        <f>SUM(#REF!+#REF!+#REF!+E7+E26+E33+#REF!+#REF!+E43+#REF!+#REF!+#REF!+#REF!+E75+#REF!+#REF!)</f>
        <v>#REF!</v>
      </c>
      <c r="F83" s="79">
        <f>F7+F26+F33+F36+F43+F49+F66+F75</f>
        <v>0</v>
      </c>
      <c r="G83" s="79">
        <f>G7+G26+G33+G36+G43+G49+G66+G75</f>
        <v>291210</v>
      </c>
      <c r="H83" s="79">
        <f>H7+H26+H33+H36+H43+H49+H66+H75</f>
        <v>191663</v>
      </c>
      <c r="I83" s="57">
        <f>F83+G83-H83</f>
        <v>99547</v>
      </c>
    </row>
    <row r="84" spans="1:9" s="14" customFormat="1" ht="15">
      <c r="A84" s="9"/>
      <c r="B84" s="9"/>
      <c r="C84" s="11"/>
      <c r="D84" s="20"/>
      <c r="E84" s="25"/>
      <c r="F84" s="69"/>
      <c r="G84" s="56"/>
      <c r="H84" s="56"/>
      <c r="I84" s="56"/>
    </row>
  </sheetData>
  <printOptions/>
  <pageMargins left="0.5905511811023623" right="0.5905511811023623" top="0.5905511811023623" bottom="0.5905511811023623" header="0.5118110236220472" footer="0.35433070866141736"/>
  <pageSetup horizontalDpi="600" verticalDpi="600" orientation="portrait" paperSize="9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" width="8.25390625" style="0" customWidth="1"/>
    <col min="2" max="2" width="23.625" style="0" customWidth="1"/>
    <col min="5" max="5" width="9.00390625" style="0" bestFit="1" customWidth="1"/>
    <col min="6" max="6" width="9.625" style="0" bestFit="1" customWidth="1"/>
    <col min="7" max="7" width="16.125" style="2" customWidth="1"/>
  </cols>
  <sheetData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8" sqref="I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starostwo</cp:lastModifiedBy>
  <cp:lastPrinted>2007-08-21T08:31:47Z</cp:lastPrinted>
  <dcterms:created xsi:type="dcterms:W3CDTF">2002-09-13T05:51:01Z</dcterms:created>
  <dcterms:modified xsi:type="dcterms:W3CDTF">2007-08-21T08:31:57Z</dcterms:modified>
  <cp:category/>
  <cp:version/>
  <cp:contentType/>
  <cp:contentStatus/>
</cp:coreProperties>
</file>