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9720" windowHeight="73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<sst xmlns="http://schemas.openxmlformats.org/spreadsheetml/2006/main" count="172" uniqueCount="123">
  <si>
    <t>Dz.</t>
  </si>
  <si>
    <t>R.</t>
  </si>
  <si>
    <t>P.</t>
  </si>
  <si>
    <t>W Y S Z C Z E G Ó L N I E N I E</t>
  </si>
  <si>
    <t>Zakup materiałów i wyposażenia</t>
  </si>
  <si>
    <t>Nagrody i wydatki osobowe nie zaliczane do wynagr.</t>
  </si>
  <si>
    <t>Wynagrodzenia osobowe pracowników</t>
  </si>
  <si>
    <t>Składki na ubezpieczenia społeczne</t>
  </si>
  <si>
    <t>Składki na Fundusz Pracy</t>
  </si>
  <si>
    <t>Zakup energii</t>
  </si>
  <si>
    <t>Zakup usług remontowych</t>
  </si>
  <si>
    <t>Podróże służbowe krajowe</t>
  </si>
  <si>
    <t>Różne opłaty i składki</t>
  </si>
  <si>
    <t>Gospodarka gruntami i nieruchomościami</t>
  </si>
  <si>
    <t xml:space="preserve">Zakup usług remontowych </t>
  </si>
  <si>
    <t>DZIAŁALNOŚĆ USŁUGOWA</t>
  </si>
  <si>
    <t>Zakup usług pozostałych</t>
  </si>
  <si>
    <t>Nadzór budowlany</t>
  </si>
  <si>
    <t>Rady powiatów</t>
  </si>
  <si>
    <t>Starostwa powiatowe</t>
  </si>
  <si>
    <t>Stypendia różne</t>
  </si>
  <si>
    <t>Pozostała działalność</t>
  </si>
  <si>
    <t>RÓŻNE ROZLICZENIA</t>
  </si>
  <si>
    <t>Rezerwy ogólne i celowe</t>
  </si>
  <si>
    <t>Rezerwy</t>
  </si>
  <si>
    <t>rezerwa ogólna</t>
  </si>
  <si>
    <t>RAZEM   WYDATKI BUDŻETOWE</t>
  </si>
  <si>
    <t>POMOC SPOŁECZNA</t>
  </si>
  <si>
    <t xml:space="preserve">Placówki Opiekuńczo-Wychowawcze </t>
  </si>
  <si>
    <t>Zakup środków żywności</t>
  </si>
  <si>
    <t>Zakup pomocy naukowych , dydaktycznych , książek</t>
  </si>
  <si>
    <t>Domy pomocy społecznej</t>
  </si>
  <si>
    <t>Jednostki specjalistycznego poradnictwa, mieszkania chronione i ośrodki interwencji kryzysowej</t>
  </si>
  <si>
    <t>OŚWIATA I WYCHOWANIE</t>
  </si>
  <si>
    <t>Składki na ubezpieczenie społeczne</t>
  </si>
  <si>
    <t>Szkoły  zawodowe</t>
  </si>
  <si>
    <t>Szkoły artystyczne</t>
  </si>
  <si>
    <t>Dokształcanie i doskonalenie nauczycieli</t>
  </si>
  <si>
    <t>EDUKACYJNA OPIEKA WYCHOWAWCZA</t>
  </si>
  <si>
    <t xml:space="preserve">Internaty i bursy szkolne </t>
  </si>
  <si>
    <t xml:space="preserve">Pomoc materialna dla uczniów </t>
  </si>
  <si>
    <t>KULTURA FIZYCZNA I SPORT</t>
  </si>
  <si>
    <t>Zadania w zakresie kultury fizycznej i sportu</t>
  </si>
  <si>
    <t xml:space="preserve">Poradnie psychologiczno -pedagogiczne, w  tym  poradnie  specjalistyczne </t>
  </si>
  <si>
    <t>Wydatki osobowe niezaliczone do wynagrodzeń</t>
  </si>
  <si>
    <t xml:space="preserve">Wydatki  inwestycyjne  jednostek  budżetowych </t>
  </si>
  <si>
    <t xml:space="preserve">Administracja  publiczna </t>
  </si>
  <si>
    <t xml:space="preserve">Wynagrodzenia  bezosobowe </t>
  </si>
  <si>
    <t>Wynagrodzenia  bezosobowe</t>
  </si>
  <si>
    <t xml:space="preserve">Stypendia  oraz  inne formy pomocy dla uczniów </t>
  </si>
  <si>
    <t xml:space="preserve">Zakup  usług  dostępu  do  sieci  Internet </t>
  </si>
  <si>
    <t xml:space="preserve">Ośrodki  wsparcia </t>
  </si>
  <si>
    <t xml:space="preserve">Koszty postępowania sądowego i prokuratorskiego </t>
  </si>
  <si>
    <t xml:space="preserve">WYKONANIE  31.12.2005 </t>
  </si>
  <si>
    <t>Opłaty z tytułu zakupu usług telekomunikacyjnych telefonii stacjonarnej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</si>
  <si>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</si>
  <si>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</si>
  <si>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</si>
  <si>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Opłaty z tytułu zakupu usług telekomunikacyjnych telefonii komórkowej</t>
  </si>
  <si>
    <t>Zakup akcesoriów komputerowych w tym programów i licencji</t>
  </si>
  <si>
    <t>Rezerwy na inwestycje i zakupy inwestycyjne</t>
  </si>
  <si>
    <t>Dotacje celowe przekazane dla powiatu na zadania bieżące realizowane na podstawie porozumień (umów) między jednostkami samorządu terytorialnego</t>
  </si>
  <si>
    <t xml:space="preserve">rezerwa  na  podwyżki   wynagrodzeń  osobowych  oraz  pochodnych  od   wynagrodzeń   </t>
  </si>
  <si>
    <t>Szkolenia pracowników nie będących członkami korpusu służby cywilnej</t>
  </si>
  <si>
    <t xml:space="preserve">BUDŻET  2007 </t>
  </si>
  <si>
    <t>Opłaty z tytułu usług telekomunikacyjnych telefonii komórkowej</t>
  </si>
  <si>
    <t>Opłata z tytułu telekomunikacyjnych telefonii stacjonarnej</t>
  </si>
  <si>
    <t>Opłaty za administrowanie i   czynsze   za  budynki , lokale  i  pomieszczenia   garażowe</t>
  </si>
  <si>
    <t xml:space="preserve">Z.Sz.  CKU  Gronowo </t>
  </si>
  <si>
    <t>ZWIĘKSZENIA</t>
  </si>
  <si>
    <t xml:space="preserve">PLAN  O   ZMIANACH </t>
  </si>
  <si>
    <t xml:space="preserve">ZMNIEJSZENIA </t>
  </si>
  <si>
    <t xml:space="preserve">Załącznik  nr  2  do  uchwały   Rady     Powiatu  Toruńskiego </t>
  </si>
  <si>
    <t xml:space="preserve">WYDATKI   BUDŻETOWE  </t>
  </si>
  <si>
    <t xml:space="preserve">w  sprawie Budżetu  Powiatu  Toruńskiego na  2007 .  </t>
  </si>
  <si>
    <t>Opłaty na  rzecz budżetu państwa</t>
  </si>
  <si>
    <t>LP</t>
  </si>
  <si>
    <t>KLAS.</t>
  </si>
  <si>
    <t xml:space="preserve">JEDNOSTKA  </t>
  </si>
  <si>
    <t xml:space="preserve">ZADANIE  </t>
  </si>
  <si>
    <t xml:space="preserve">KWOTA </t>
  </si>
  <si>
    <t>852-85201</t>
  </si>
  <si>
    <t xml:space="preserve">Placówka Opiekuńczo-  Wychowawcze w Głuchowie </t>
  </si>
  <si>
    <t xml:space="preserve">PODZIAŁ   REZERWY    OGÓLNEJ   POWIATU </t>
  </si>
  <si>
    <t xml:space="preserve">PODZIAŁ   REZERWY  INWESTYCYJNEJ POWIATU </t>
  </si>
  <si>
    <t>852-85202</t>
  </si>
  <si>
    <t>DPS   Pigża</t>
  </si>
  <si>
    <t>750-75020</t>
  </si>
  <si>
    <t>801-80130</t>
  </si>
  <si>
    <t xml:space="preserve">uzupełnienie  środków   na   dokształcanie   zawodowe(    dodatkowa  umowa   z  pracownikiem  w  sprawie  dofinansowania  czesnego  ) </t>
  </si>
  <si>
    <t>razem  podział   rezerwy   ogólnej  powiatu</t>
  </si>
  <si>
    <t xml:space="preserve">uzupełnienie   środków na  standaryzację   DPS  -  dostosowanie  środków   do  kosztorysu  inwestorskiego  </t>
  </si>
  <si>
    <t>801-80195</t>
  </si>
  <si>
    <t xml:space="preserve">Z.Sz   w   Chełmży , Z.Sz. CKU  Gronowo </t>
  </si>
  <si>
    <t xml:space="preserve">ZMIANA   PRZEZNACZENIA </t>
  </si>
  <si>
    <t xml:space="preserve">dodatkowe  wydatki   na   wychowanków </t>
  </si>
  <si>
    <t>ZMIANA   PRZEZNACZENIA    REZERWY   CELOWEJ   NA   PODWYŻKI  WYNAGRODZEŃ</t>
  </si>
  <si>
    <t xml:space="preserve">standaryzacja    wyposażenia   placówki    realizowana  przy    udziale   dotacji   celowej   </t>
  </si>
  <si>
    <t xml:space="preserve">Pozostaje    rezerwy   celowej   na  podwyżki </t>
  </si>
  <si>
    <t>700-70005</t>
  </si>
  <si>
    <t>j.w</t>
  </si>
  <si>
    <t xml:space="preserve">DPS  Browina </t>
  </si>
  <si>
    <t>854-85410</t>
  </si>
  <si>
    <t>926-92695</t>
  </si>
  <si>
    <t xml:space="preserve">materiały    do remontu   w  związku   przeniesieniem  mieszkańców   budynku   przy   kotłowni   na  terenie  Gronowa  do   innych  mieszkań  (  z  powodu zagrożenie  zdrowia  i  życia  ) </t>
  </si>
  <si>
    <t xml:space="preserve">naprawa   sprzętu   kuchennego  (  awaria  ) </t>
  </si>
  <si>
    <t xml:space="preserve">monitoring szkoły   - w  części  z    nowego  programu  rządowego   wspierania  organów  prowadzących   w  zapewnieniu   bezpiecznych   warunków   nauki </t>
  </si>
  <si>
    <t xml:space="preserve">POZOSTAŁA   KWOTA   REZERWY  CELOWEJ   NA  PODWYŻKI   WYNAGRODZEŃ </t>
  </si>
  <si>
    <t>Razem  podział   rezerwy  celowej  na  inwestycje  powiatu</t>
  </si>
  <si>
    <t>Starostwo  Powiatowe   w Toruniu</t>
  </si>
  <si>
    <t xml:space="preserve">koszty  nowego  postępowania  sądowego </t>
  </si>
  <si>
    <t xml:space="preserve">wydatki   bieżące  potrzebne    do   przygotowana  drużyny   samorządu  powiatowego  do nowych  rozgrywek  sportowych   i uczestnictwo   w rozgrywkach  </t>
  </si>
  <si>
    <t xml:space="preserve">rozszerzenie   zadania  inwestycyjnego  -  pracownia   gastronomiczna </t>
  </si>
  <si>
    <t xml:space="preserve">Obsługa  dodatkowych imprez  powiatowych    </t>
  </si>
  <si>
    <t>926-92605</t>
  </si>
  <si>
    <t>Z.Sz   w   Chełmży ,</t>
  </si>
  <si>
    <t xml:space="preserve">montaż  drzwi    ewakuacyjnych  p.poż </t>
  </si>
  <si>
    <t>zmiana  8.11.2007</t>
  </si>
  <si>
    <t>GOSPODARKA MIESZKANIOWA</t>
  </si>
  <si>
    <t xml:space="preserve">Urzędy Wojewódzkie </t>
  </si>
  <si>
    <t>Dodatkowe wynagrodzenie roczne</t>
  </si>
  <si>
    <t>Licea ogólnokształcące</t>
  </si>
  <si>
    <t>Dotacja podmiotowa z budżetu dla niepublicznej szkoły lub innej placówki oświatowo - wychowawczej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</si>
</sst>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0.0%"/>
    <numFmt numFmtId="172" formatCode="#,##0.000"/>
    <numFmt numFmtId="173" formatCode="#,##0\ _z_ł"/>
  </numFmts>
  <fonts count="12">
    <font>
      <sz val="10"/>
      <name val="Arial CE"/>
      <family val="0"/>
    </font>
    <font>
      <sz val="8"/>
      <name val="Arial CE"/>
      <family val="0"/>
    </font>
    <font>
      <b/>
      <u val="single"/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u val="single"/>
      <sz val="12"/>
      <name val="Arial CE"/>
      <family val="0"/>
    </font>
    <font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1" fontId="0" fillId="0" borderId="0" xfId="0" applyNumberFormat="1" applyFont="1" applyAlignment="1">
      <alignment horizontal="right" vertical="center" wrapText="1" shrinkToFit="1"/>
    </xf>
    <xf numFmtId="0" fontId="0" fillId="0" borderId="0" xfId="0" applyFont="1" applyAlignment="1">
      <alignment vertical="center" wrapText="1"/>
    </xf>
    <xf numFmtId="1" fontId="5" fillId="0" borderId="0" xfId="0" applyNumberFormat="1" applyFont="1" applyAlignment="1">
      <alignment vertical="center" wrapText="1" shrinkToFi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 shrinkToFit="1"/>
    </xf>
    <xf numFmtId="3" fontId="2" fillId="0" borderId="0" xfId="0" applyNumberFormat="1" applyFont="1" applyAlignment="1">
      <alignment vertical="center" shrinkToFit="1"/>
    </xf>
    <xf numFmtId="1" fontId="9" fillId="0" borderId="0" xfId="0" applyNumberFormat="1" applyFont="1" applyAlignment="1">
      <alignment horizontal="left" vertical="center"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shrinkToFit="1"/>
    </xf>
    <xf numFmtId="1" fontId="5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1" fontId="0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3" fontId="3" fillId="0" borderId="1" xfId="0" applyNumberFormat="1" applyFont="1" applyBorder="1" applyAlignment="1">
      <alignment horizontal="right" vertical="center" shrinkToFit="1"/>
    </xf>
    <xf numFmtId="1" fontId="0" fillId="0" borderId="1" xfId="0" applyNumberFormat="1" applyFont="1" applyBorder="1" applyAlignment="1">
      <alignment vertical="center" wrapText="1" shrinkToFit="1"/>
    </xf>
    <xf numFmtId="1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 shrinkToFit="1"/>
    </xf>
    <xf numFmtId="3" fontId="1" fillId="0" borderId="1" xfId="0" applyNumberFormat="1" applyFont="1" applyBorder="1" applyAlignment="1">
      <alignment vertical="center" shrinkToFit="1"/>
    </xf>
    <xf numFmtId="1" fontId="4" fillId="0" borderId="1" xfId="0" applyNumberFormat="1" applyFont="1" applyBorder="1" applyAlignment="1">
      <alignment vertical="center" wrapText="1" shrinkToFit="1"/>
    </xf>
    <xf numFmtId="1" fontId="5" fillId="0" borderId="1" xfId="0" applyNumberFormat="1" applyFont="1" applyBorder="1" applyAlignment="1">
      <alignment vertical="center" wrapText="1" shrinkToFit="1"/>
    </xf>
    <xf numFmtId="3" fontId="1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3" fontId="10" fillId="0" borderId="1" xfId="0" applyNumberFormat="1" applyFont="1" applyBorder="1" applyAlignment="1">
      <alignment vertical="center" shrinkToFit="1"/>
    </xf>
    <xf numFmtId="3" fontId="9" fillId="0" borderId="1" xfId="0" applyNumberFormat="1" applyFont="1" applyBorder="1" applyAlignment="1">
      <alignment horizontal="right" vertical="center" shrinkToFit="1"/>
    </xf>
    <xf numFmtId="3" fontId="8" fillId="0" borderId="1" xfId="0" applyNumberFormat="1" applyFont="1" applyBorder="1" applyAlignment="1">
      <alignment horizontal="right" vertical="center" shrinkToFit="1"/>
    </xf>
    <xf numFmtId="3" fontId="9" fillId="0" borderId="1" xfId="0" applyNumberFormat="1" applyFont="1" applyBorder="1" applyAlignment="1">
      <alignment vertical="center" shrinkToFit="1"/>
    </xf>
    <xf numFmtId="3" fontId="8" fillId="0" borderId="1" xfId="0" applyNumberFormat="1" applyFont="1" applyBorder="1" applyAlignment="1">
      <alignment vertical="center" shrinkToFit="1"/>
    </xf>
    <xf numFmtId="3" fontId="8" fillId="0" borderId="1" xfId="0" applyNumberFormat="1" applyFont="1" applyBorder="1" applyAlignment="1">
      <alignment vertical="center"/>
    </xf>
    <xf numFmtId="3" fontId="8" fillId="0" borderId="1" xfId="0" applyNumberFormat="1" applyFont="1" applyFill="1" applyBorder="1" applyAlignment="1">
      <alignment vertical="center" shrinkToFit="1"/>
    </xf>
    <xf numFmtId="0" fontId="8" fillId="0" borderId="1" xfId="0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173" fontId="9" fillId="0" borderId="1" xfId="0" applyNumberFormat="1" applyFont="1" applyBorder="1" applyAlignment="1">
      <alignment horizontal="right" vertical="center" shrinkToFit="1"/>
    </xf>
    <xf numFmtId="173" fontId="8" fillId="0" borderId="1" xfId="0" applyNumberFormat="1" applyFont="1" applyBorder="1" applyAlignment="1">
      <alignment vertical="center" shrinkToFit="1"/>
    </xf>
    <xf numFmtId="173" fontId="8" fillId="0" borderId="1" xfId="0" applyNumberFormat="1" applyFont="1" applyBorder="1" applyAlignment="1">
      <alignment horizontal="right" vertical="center" shrinkToFit="1"/>
    </xf>
    <xf numFmtId="0" fontId="8" fillId="0" borderId="0" xfId="0" applyFont="1" applyAlignment="1">
      <alignment horizontal="right"/>
    </xf>
    <xf numFmtId="3" fontId="10" fillId="0" borderId="1" xfId="0" applyNumberFormat="1" applyFont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1" xfId="0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shrinkToFit="1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vertical="center" wrapText="1" shrinkToFit="1"/>
    </xf>
    <xf numFmtId="3" fontId="1" fillId="0" borderId="1" xfId="0" applyNumberFormat="1" applyFont="1" applyFill="1" applyBorder="1" applyAlignment="1">
      <alignment horizontal="right" vertical="center" wrapText="1" shrinkToFit="1"/>
    </xf>
    <xf numFmtId="173" fontId="10" fillId="0" borderId="1" xfId="0" applyNumberFormat="1" applyFont="1" applyBorder="1" applyAlignment="1">
      <alignment vertical="center" shrinkToFit="1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17"/>
  <sheetViews>
    <sheetView tabSelected="1" showOutlineSymbols="0" workbookViewId="0" topLeftCell="A94">
      <selection activeCell="M117" sqref="M117"/>
    </sheetView>
  </sheetViews>
  <sheetFormatPr defaultColWidth="9.00390625" defaultRowHeight="12.75" outlineLevelRow="2" outlineLevelCol="1"/>
  <cols>
    <col min="1" max="1" width="4.625" style="10" bestFit="1" customWidth="1"/>
    <col min="2" max="3" width="7.75390625" style="10" bestFit="1" customWidth="1"/>
    <col min="4" max="4" width="40.375" style="19" customWidth="1"/>
    <col min="5" max="5" width="11.625" style="23" hidden="1" customWidth="1" outlineLevel="1"/>
    <col min="6" max="6" width="13.25390625" style="69" customWidth="1"/>
    <col min="7" max="7" width="10.00390625" style="55" bestFit="1" customWidth="1"/>
    <col min="8" max="8" width="10.25390625" style="55" bestFit="1" customWidth="1"/>
    <col min="9" max="9" width="10.125" style="55" customWidth="1"/>
    <col min="10" max="13" width="9.125" style="12" customWidth="1"/>
    <col min="14" max="14" width="21.625" style="89" customWidth="1"/>
    <col min="15" max="15" width="27.25390625" style="89" customWidth="1"/>
    <col min="16" max="16" width="9.125" style="81" customWidth="1"/>
    <col min="17" max="16384" width="9.125" style="12" customWidth="1"/>
  </cols>
  <sheetData>
    <row r="1" spans="1:9" ht="15">
      <c r="A1" s="5"/>
      <c r="B1" s="27" t="s">
        <v>72</v>
      </c>
      <c r="C1" s="5"/>
      <c r="D1" s="16"/>
      <c r="G1" s="79"/>
      <c r="H1" s="80"/>
      <c r="I1" s="80"/>
    </row>
    <row r="2" spans="1:4" ht="15">
      <c r="A2" s="5"/>
      <c r="B2" s="27" t="s">
        <v>74</v>
      </c>
      <c r="C2" s="5"/>
      <c r="D2" s="16"/>
    </row>
    <row r="3" spans="1:4" ht="15">
      <c r="A3" s="5"/>
      <c r="B3" s="21"/>
      <c r="C3" s="5"/>
      <c r="D3" s="16" t="s">
        <v>117</v>
      </c>
    </row>
    <row r="4" spans="1:5" ht="15.75">
      <c r="A4" s="17"/>
      <c r="B4" s="6"/>
      <c r="C4" s="7"/>
      <c r="D4" s="26" t="s">
        <v>73</v>
      </c>
      <c r="E4" s="24"/>
    </row>
    <row r="5" spans="1:5" ht="15">
      <c r="A5" s="8"/>
      <c r="B5" s="6"/>
      <c r="C5" s="7"/>
      <c r="D5" s="18"/>
      <c r="E5" s="24"/>
    </row>
    <row r="6" spans="1:16" s="15" customFormat="1" ht="22.5">
      <c r="A6" s="74" t="s">
        <v>0</v>
      </c>
      <c r="B6" s="74" t="s">
        <v>1</v>
      </c>
      <c r="C6" s="75" t="s">
        <v>2</v>
      </c>
      <c r="D6" s="76" t="s">
        <v>3</v>
      </c>
      <c r="E6" s="73" t="s">
        <v>53</v>
      </c>
      <c r="F6" s="77" t="s">
        <v>64</v>
      </c>
      <c r="G6" s="73" t="s">
        <v>69</v>
      </c>
      <c r="H6" s="73" t="s">
        <v>71</v>
      </c>
      <c r="I6" s="73" t="s">
        <v>70</v>
      </c>
      <c r="N6" s="90"/>
      <c r="O6" s="90"/>
      <c r="P6" s="82"/>
    </row>
    <row r="7" spans="1:16" s="22" customFormat="1" ht="15.75">
      <c r="A7" s="29">
        <v>700</v>
      </c>
      <c r="B7" s="29"/>
      <c r="C7" s="30"/>
      <c r="D7" s="42" t="s">
        <v>118</v>
      </c>
      <c r="E7" s="31">
        <f>E8</f>
        <v>3001</v>
      </c>
      <c r="F7" s="70">
        <f>F8</f>
        <v>0</v>
      </c>
      <c r="G7" s="57">
        <f>G8</f>
        <v>3700</v>
      </c>
      <c r="H7" s="57">
        <f>H8</f>
        <v>0</v>
      </c>
      <c r="I7" s="57">
        <f>F7+G7-H7</f>
        <v>3700</v>
      </c>
      <c r="N7" s="93"/>
      <c r="O7" s="93"/>
      <c r="P7" s="85"/>
    </row>
    <row r="8" spans="1:16" s="13" customFormat="1" ht="15.75">
      <c r="A8" s="35"/>
      <c r="B8" s="35">
        <v>70005</v>
      </c>
      <c r="C8" s="38"/>
      <c r="D8" s="41" t="s">
        <v>13</v>
      </c>
      <c r="E8" s="39">
        <f>SUM(E9:E9)</f>
        <v>3001</v>
      </c>
      <c r="F8" s="58"/>
      <c r="G8" s="58">
        <f>SUM(G9:G9)</f>
        <v>3700</v>
      </c>
      <c r="H8" s="58">
        <f>SUM(H9:H9)</f>
        <v>0</v>
      </c>
      <c r="I8" s="60">
        <f>F8+G8-H8</f>
        <v>3700</v>
      </c>
      <c r="N8" s="92"/>
      <c r="O8" s="92"/>
      <c r="P8" s="84"/>
    </row>
    <row r="9" spans="1:9" ht="25.5" outlineLevel="1">
      <c r="A9" s="32"/>
      <c r="B9" s="32"/>
      <c r="C9" s="33">
        <v>4610</v>
      </c>
      <c r="D9" s="37" t="s">
        <v>52</v>
      </c>
      <c r="E9" s="40">
        <v>3001</v>
      </c>
      <c r="F9" s="59">
        <v>300</v>
      </c>
      <c r="G9" s="61">
        <v>3700</v>
      </c>
      <c r="H9" s="61"/>
      <c r="I9" s="61">
        <f>F9+G9-H9</f>
        <v>4000</v>
      </c>
    </row>
    <row r="10" spans="1:16" s="14" customFormat="1" ht="15.75">
      <c r="A10" s="29">
        <v>710</v>
      </c>
      <c r="B10" s="29"/>
      <c r="C10" s="30"/>
      <c r="D10" s="42" t="s">
        <v>15</v>
      </c>
      <c r="E10" s="31" t="e">
        <f>#REF!+E11+#REF!+#REF!</f>
        <v>#REF!</v>
      </c>
      <c r="F10" s="70">
        <f>F11</f>
        <v>0</v>
      </c>
      <c r="G10" s="70">
        <f>G11</f>
        <v>19695</v>
      </c>
      <c r="H10" s="70">
        <f>H11</f>
        <v>1060</v>
      </c>
      <c r="I10" s="57">
        <f>F10+G10-H10</f>
        <v>18635</v>
      </c>
      <c r="N10" s="91"/>
      <c r="O10" s="91"/>
      <c r="P10" s="83"/>
    </row>
    <row r="11" spans="1:16" s="13" customFormat="1" ht="15.75">
      <c r="A11" s="35"/>
      <c r="B11" s="35">
        <v>71015</v>
      </c>
      <c r="C11" s="38"/>
      <c r="D11" s="41" t="s">
        <v>17</v>
      </c>
      <c r="E11" s="39">
        <f>SUM(E12:E19)</f>
        <v>180491</v>
      </c>
      <c r="F11" s="58"/>
      <c r="G11" s="58">
        <f>SUM(G12:G22)</f>
        <v>19695</v>
      </c>
      <c r="H11" s="58">
        <f>SUM(H12:H22)</f>
        <v>1060</v>
      </c>
      <c r="I11" s="60">
        <f aca="true" t="shared" si="0" ref="I11:I38">F11+G11-H11</f>
        <v>18635</v>
      </c>
      <c r="N11" s="92"/>
      <c r="O11" s="92"/>
      <c r="P11" s="84"/>
    </row>
    <row r="12" spans="1:9" ht="25.5" outlineLevel="2">
      <c r="A12" s="29"/>
      <c r="B12" s="29"/>
      <c r="C12" s="33">
        <v>3020</v>
      </c>
      <c r="D12" s="37" t="s">
        <v>44</v>
      </c>
      <c r="E12" s="40"/>
      <c r="F12" s="59">
        <v>500</v>
      </c>
      <c r="G12" s="61">
        <v>966</v>
      </c>
      <c r="H12" s="61"/>
      <c r="I12" s="61">
        <f t="shared" si="0"/>
        <v>1466</v>
      </c>
    </row>
    <row r="13" spans="1:9" ht="15" outlineLevel="1">
      <c r="A13" s="29"/>
      <c r="B13" s="29"/>
      <c r="C13" s="44">
        <v>4010</v>
      </c>
      <c r="D13" s="37" t="s">
        <v>6</v>
      </c>
      <c r="E13" s="40">
        <v>139164</v>
      </c>
      <c r="F13" s="59">
        <v>222880</v>
      </c>
      <c r="G13" s="61">
        <v>10359</v>
      </c>
      <c r="H13" s="61"/>
      <c r="I13" s="61">
        <f t="shared" si="0"/>
        <v>233239</v>
      </c>
    </row>
    <row r="14" spans="1:9" ht="15" outlineLevel="1">
      <c r="A14" s="29"/>
      <c r="B14" s="29"/>
      <c r="C14" s="33">
        <v>4110</v>
      </c>
      <c r="D14" s="37" t="s">
        <v>7</v>
      </c>
      <c r="E14" s="40">
        <v>27148</v>
      </c>
      <c r="F14" s="59">
        <v>38129</v>
      </c>
      <c r="G14" s="61">
        <v>1495</v>
      </c>
      <c r="H14" s="61"/>
      <c r="I14" s="61">
        <f t="shared" si="0"/>
        <v>39624</v>
      </c>
    </row>
    <row r="15" spans="1:9" ht="15" outlineLevel="1">
      <c r="A15" s="29"/>
      <c r="B15" s="29"/>
      <c r="C15" s="33">
        <v>4120</v>
      </c>
      <c r="D15" s="37" t="s">
        <v>8</v>
      </c>
      <c r="E15" s="40">
        <v>3822</v>
      </c>
      <c r="F15" s="59">
        <v>5109</v>
      </c>
      <c r="G15" s="61">
        <v>425</v>
      </c>
      <c r="H15" s="61"/>
      <c r="I15" s="61">
        <f t="shared" si="0"/>
        <v>5534</v>
      </c>
    </row>
    <row r="16" spans="1:9" ht="24" customHeight="1" outlineLevel="1">
      <c r="A16" s="29"/>
      <c r="B16" s="29"/>
      <c r="C16" s="33">
        <v>4210</v>
      </c>
      <c r="D16" s="37" t="s">
        <v>4</v>
      </c>
      <c r="E16" s="40">
        <v>10357</v>
      </c>
      <c r="F16" s="59">
        <v>10444</v>
      </c>
      <c r="G16" s="61">
        <v>2300</v>
      </c>
      <c r="H16" s="61"/>
      <c r="I16" s="61">
        <f t="shared" si="0"/>
        <v>12744</v>
      </c>
    </row>
    <row r="17" spans="1:9" ht="25.5" outlineLevel="1">
      <c r="A17" s="29"/>
      <c r="B17" s="29"/>
      <c r="C17" s="33">
        <v>4360</v>
      </c>
      <c r="D17" s="37" t="s">
        <v>65</v>
      </c>
      <c r="E17" s="40"/>
      <c r="F17" s="59">
        <v>790</v>
      </c>
      <c r="G17" s="61">
        <v>550</v>
      </c>
      <c r="H17" s="61"/>
      <c r="I17" s="61">
        <f t="shared" si="0"/>
        <v>1340</v>
      </c>
    </row>
    <row r="18" spans="1:9" ht="25.5" outlineLevel="1">
      <c r="A18" s="29"/>
      <c r="B18" s="29"/>
      <c r="C18" s="33">
        <v>4370</v>
      </c>
      <c r="D18" s="37" t="s">
        <v>66</v>
      </c>
      <c r="E18" s="40"/>
      <c r="F18" s="59">
        <v>5690</v>
      </c>
      <c r="G18" s="61"/>
      <c r="H18" s="61">
        <v>210</v>
      </c>
      <c r="I18" s="61">
        <f t="shared" si="0"/>
        <v>5480</v>
      </c>
    </row>
    <row r="19" spans="1:9" ht="15" outlineLevel="1">
      <c r="A19" s="29"/>
      <c r="B19" s="29"/>
      <c r="C19" s="33">
        <v>4410</v>
      </c>
      <c r="D19" s="37" t="s">
        <v>11</v>
      </c>
      <c r="E19" s="40"/>
      <c r="F19" s="59">
        <v>500</v>
      </c>
      <c r="G19" s="61"/>
      <c r="H19" s="61">
        <v>270</v>
      </c>
      <c r="I19" s="61">
        <f t="shared" si="0"/>
        <v>230</v>
      </c>
    </row>
    <row r="20" spans="1:9" ht="25.5" outlineLevel="1">
      <c r="A20" s="29"/>
      <c r="B20" s="29"/>
      <c r="C20" s="33">
        <v>4700</v>
      </c>
      <c r="D20" s="37" t="s">
        <v>55</v>
      </c>
      <c r="E20" s="40"/>
      <c r="F20" s="59">
        <v>700</v>
      </c>
      <c r="G20" s="61"/>
      <c r="H20" s="61">
        <v>580</v>
      </c>
      <c r="I20" s="61">
        <f t="shared" si="0"/>
        <v>120</v>
      </c>
    </row>
    <row r="21" spans="1:9" ht="25.5" outlineLevel="1">
      <c r="A21" s="29"/>
      <c r="B21" s="29"/>
      <c r="C21" s="33">
        <v>4740</v>
      </c>
      <c r="D21" s="37" t="s">
        <v>56</v>
      </c>
      <c r="E21" s="40"/>
      <c r="F21" s="59">
        <v>920</v>
      </c>
      <c r="G21" s="61">
        <v>600</v>
      </c>
      <c r="H21" s="61"/>
      <c r="I21" s="61">
        <f t="shared" si="0"/>
        <v>1520</v>
      </c>
    </row>
    <row r="22" spans="1:9" ht="25.5" outlineLevel="1">
      <c r="A22" s="29"/>
      <c r="B22" s="29"/>
      <c r="C22" s="33">
        <v>4750</v>
      </c>
      <c r="D22" s="37" t="s">
        <v>59</v>
      </c>
      <c r="E22" s="40"/>
      <c r="F22" s="59">
        <v>2790</v>
      </c>
      <c r="G22" s="61">
        <v>3000</v>
      </c>
      <c r="H22" s="61"/>
      <c r="I22" s="61">
        <f t="shared" si="0"/>
        <v>5790</v>
      </c>
    </row>
    <row r="23" spans="1:16" s="14" customFormat="1" ht="15.75">
      <c r="A23" s="49">
        <v>750</v>
      </c>
      <c r="B23" s="49"/>
      <c r="C23" s="49"/>
      <c r="D23" s="50" t="s">
        <v>46</v>
      </c>
      <c r="E23" s="31" t="e">
        <f>#REF!+E29+E33+#REF!+#REF!</f>
        <v>#REF!</v>
      </c>
      <c r="F23" s="70">
        <f>F29+F33</f>
        <v>0</v>
      </c>
      <c r="G23" s="70">
        <f>G29+G33+G24</f>
        <v>51227</v>
      </c>
      <c r="H23" s="70">
        <f>H29+H33+H24</f>
        <v>50540</v>
      </c>
      <c r="I23" s="57">
        <f t="shared" si="0"/>
        <v>687</v>
      </c>
      <c r="N23" s="91"/>
      <c r="O23" s="91"/>
      <c r="P23" s="83"/>
    </row>
    <row r="24" spans="1:16" s="22" customFormat="1" ht="15.75" outlineLevel="1">
      <c r="A24" s="54"/>
      <c r="B24" s="106">
        <v>75011</v>
      </c>
      <c r="C24" s="106"/>
      <c r="D24" s="107" t="s">
        <v>119</v>
      </c>
      <c r="E24" s="39">
        <f>SUM(E25:E32)</f>
        <v>305971</v>
      </c>
      <c r="F24" s="58"/>
      <c r="G24" s="60">
        <f>SUM(G25:G28)</f>
        <v>41040</v>
      </c>
      <c r="H24" s="60">
        <f>SUM(H25:H28)</f>
        <v>1666</v>
      </c>
      <c r="I24" s="60">
        <f t="shared" si="0"/>
        <v>39374</v>
      </c>
      <c r="N24" s="93"/>
      <c r="O24" s="93"/>
      <c r="P24" s="85"/>
    </row>
    <row r="25" spans="1:16" s="22" customFormat="1" ht="15" outlineLevel="2">
      <c r="A25" s="29"/>
      <c r="B25" s="29"/>
      <c r="C25" s="54">
        <v>4010</v>
      </c>
      <c r="D25" s="47" t="s">
        <v>6</v>
      </c>
      <c r="E25" s="40">
        <v>226194</v>
      </c>
      <c r="F25" s="59">
        <v>270900</v>
      </c>
      <c r="G25" s="61">
        <v>35600</v>
      </c>
      <c r="H25" s="61"/>
      <c r="I25" s="61">
        <f t="shared" si="0"/>
        <v>306500</v>
      </c>
      <c r="N25" s="93"/>
      <c r="O25" s="93"/>
      <c r="P25" s="85"/>
    </row>
    <row r="26" spans="1:16" s="22" customFormat="1" ht="15" outlineLevel="2">
      <c r="A26" s="29"/>
      <c r="B26" s="29"/>
      <c r="C26" s="51">
        <v>4040</v>
      </c>
      <c r="D26" s="47" t="s">
        <v>120</v>
      </c>
      <c r="E26" s="40">
        <v>16587</v>
      </c>
      <c r="F26" s="59">
        <v>20500</v>
      </c>
      <c r="G26" s="61"/>
      <c r="H26" s="61">
        <v>1666</v>
      </c>
      <c r="I26" s="61">
        <f t="shared" si="0"/>
        <v>18834</v>
      </c>
      <c r="N26" s="93"/>
      <c r="O26" s="93"/>
      <c r="P26" s="85"/>
    </row>
    <row r="27" spans="1:16" s="22" customFormat="1" ht="15" outlineLevel="2">
      <c r="A27" s="29"/>
      <c r="B27" s="29"/>
      <c r="C27" s="51">
        <v>4110</v>
      </c>
      <c r="D27" s="47" t="s">
        <v>7</v>
      </c>
      <c r="E27" s="40">
        <v>41794</v>
      </c>
      <c r="F27" s="59">
        <v>47510</v>
      </c>
      <c r="G27" s="61">
        <v>4790</v>
      </c>
      <c r="H27" s="61"/>
      <c r="I27" s="61">
        <f t="shared" si="0"/>
        <v>52300</v>
      </c>
      <c r="N27" s="93"/>
      <c r="O27" s="93"/>
      <c r="P27" s="85"/>
    </row>
    <row r="28" spans="1:16" s="22" customFormat="1" ht="15" outlineLevel="2">
      <c r="A28" s="29"/>
      <c r="B28" s="29"/>
      <c r="C28" s="51">
        <v>4120</v>
      </c>
      <c r="D28" s="47" t="s">
        <v>8</v>
      </c>
      <c r="E28" s="40">
        <v>5716</v>
      </c>
      <c r="F28" s="59">
        <v>6820</v>
      </c>
      <c r="G28" s="61">
        <v>650</v>
      </c>
      <c r="H28" s="61"/>
      <c r="I28" s="61">
        <f t="shared" si="0"/>
        <v>7470</v>
      </c>
      <c r="N28" s="93"/>
      <c r="O28" s="93"/>
      <c r="P28" s="85"/>
    </row>
    <row r="29" spans="1:16" s="13" customFormat="1" ht="15.75" outlineLevel="1">
      <c r="A29" s="35"/>
      <c r="B29" s="35">
        <v>75019</v>
      </c>
      <c r="C29" s="38"/>
      <c r="D29" s="41" t="s">
        <v>18</v>
      </c>
      <c r="E29" s="39">
        <f>SUM(E30:E31)</f>
        <v>7840</v>
      </c>
      <c r="F29" s="58"/>
      <c r="G29" s="60">
        <f>SUM(G30:G32)</f>
        <v>3500</v>
      </c>
      <c r="H29" s="60">
        <f>SUM(H30:H32)</f>
        <v>3500</v>
      </c>
      <c r="I29" s="60">
        <f t="shared" si="0"/>
        <v>0</v>
      </c>
      <c r="N29" s="92"/>
      <c r="O29" s="92"/>
      <c r="P29" s="84"/>
    </row>
    <row r="30" spans="1:9" ht="15" outlineLevel="2">
      <c r="A30" s="32"/>
      <c r="B30" s="32"/>
      <c r="C30" s="33">
        <v>4300</v>
      </c>
      <c r="D30" s="37" t="s">
        <v>16</v>
      </c>
      <c r="E30" s="40">
        <v>7840</v>
      </c>
      <c r="F30" s="59">
        <v>2200</v>
      </c>
      <c r="G30" s="61">
        <v>3000</v>
      </c>
      <c r="H30" s="61"/>
      <c r="I30" s="61">
        <f t="shared" si="0"/>
        <v>5200</v>
      </c>
    </row>
    <row r="31" spans="1:9" ht="25.5" outlineLevel="2">
      <c r="A31" s="32"/>
      <c r="B31" s="32"/>
      <c r="C31" s="33">
        <v>4400</v>
      </c>
      <c r="D31" s="37" t="s">
        <v>67</v>
      </c>
      <c r="E31" s="40"/>
      <c r="F31" s="59">
        <v>1500</v>
      </c>
      <c r="G31" s="61">
        <v>500</v>
      </c>
      <c r="H31" s="61"/>
      <c r="I31" s="61">
        <f t="shared" si="0"/>
        <v>2000</v>
      </c>
    </row>
    <row r="32" spans="1:9" ht="25.5" outlineLevel="1">
      <c r="A32" s="32"/>
      <c r="B32" s="32"/>
      <c r="C32" s="51">
        <v>4700</v>
      </c>
      <c r="D32" s="47" t="s">
        <v>63</v>
      </c>
      <c r="E32" s="40"/>
      <c r="F32" s="72">
        <v>9490</v>
      </c>
      <c r="G32" s="56"/>
      <c r="H32" s="56">
        <v>3500</v>
      </c>
      <c r="I32" s="61">
        <f t="shared" si="0"/>
        <v>5990</v>
      </c>
    </row>
    <row r="33" spans="1:16" s="13" customFormat="1" ht="15.75" outlineLevel="1">
      <c r="A33" s="35"/>
      <c r="B33" s="35">
        <v>75020</v>
      </c>
      <c r="C33" s="38"/>
      <c r="D33" s="41" t="s">
        <v>19</v>
      </c>
      <c r="E33" s="39">
        <f>SUM(E34:E34)</f>
        <v>11715</v>
      </c>
      <c r="F33" s="58"/>
      <c r="G33" s="60">
        <f>SUM(G34:G39)</f>
        <v>6687</v>
      </c>
      <c r="H33" s="60">
        <f>SUM(H34:H39)</f>
        <v>45374</v>
      </c>
      <c r="I33" s="60">
        <f t="shared" si="0"/>
        <v>-38687</v>
      </c>
      <c r="N33" s="92"/>
      <c r="O33" s="92"/>
      <c r="P33" s="84"/>
    </row>
    <row r="34" spans="1:9" ht="15" outlineLevel="2">
      <c r="A34" s="48"/>
      <c r="B34" s="29"/>
      <c r="C34" s="33">
        <v>3250</v>
      </c>
      <c r="D34" s="37" t="s">
        <v>20</v>
      </c>
      <c r="E34" s="40">
        <v>11715</v>
      </c>
      <c r="F34" s="59">
        <v>12800</v>
      </c>
      <c r="G34" s="61">
        <v>687</v>
      </c>
      <c r="H34" s="61"/>
      <c r="I34" s="61">
        <f t="shared" si="0"/>
        <v>13487</v>
      </c>
    </row>
    <row r="35" spans="1:16" s="22" customFormat="1" ht="15" outlineLevel="2">
      <c r="A35" s="48"/>
      <c r="B35" s="29"/>
      <c r="C35" s="51">
        <v>4040</v>
      </c>
      <c r="D35" s="47" t="s">
        <v>120</v>
      </c>
      <c r="E35" s="40">
        <v>137853</v>
      </c>
      <c r="F35" s="59">
        <v>187000</v>
      </c>
      <c r="G35" s="61"/>
      <c r="H35" s="61">
        <v>9769</v>
      </c>
      <c r="I35" s="61">
        <f t="shared" si="0"/>
        <v>177231</v>
      </c>
      <c r="N35" s="93"/>
      <c r="O35" s="93"/>
      <c r="P35" s="85"/>
    </row>
    <row r="36" spans="1:16" s="22" customFormat="1" ht="15" outlineLevel="2">
      <c r="A36" s="48"/>
      <c r="B36" s="29"/>
      <c r="C36" s="51">
        <v>4110</v>
      </c>
      <c r="D36" s="47" t="s">
        <v>7</v>
      </c>
      <c r="E36" s="40">
        <v>376585</v>
      </c>
      <c r="F36" s="59">
        <v>452930</v>
      </c>
      <c r="G36" s="61"/>
      <c r="H36" s="61">
        <f>28100+650</f>
        <v>28750</v>
      </c>
      <c r="I36" s="61">
        <f t="shared" si="0"/>
        <v>424180</v>
      </c>
      <c r="N36" s="93"/>
      <c r="O36" s="93"/>
      <c r="P36" s="85"/>
    </row>
    <row r="37" spans="1:16" s="22" customFormat="1" ht="15" outlineLevel="2">
      <c r="A37" s="48"/>
      <c r="B37" s="29"/>
      <c r="C37" s="51">
        <v>4120</v>
      </c>
      <c r="D37" s="47" t="s">
        <v>8</v>
      </c>
      <c r="E37" s="40">
        <v>54816</v>
      </c>
      <c r="F37" s="59">
        <v>64910</v>
      </c>
      <c r="G37" s="61"/>
      <c r="H37" s="61">
        <v>855</v>
      </c>
      <c r="I37" s="61">
        <f t="shared" si="0"/>
        <v>64055</v>
      </c>
      <c r="N37" s="93"/>
      <c r="O37" s="93"/>
      <c r="P37" s="85"/>
    </row>
    <row r="38" spans="1:16" s="22" customFormat="1" ht="15" outlineLevel="2">
      <c r="A38" s="48"/>
      <c r="B38" s="29"/>
      <c r="C38" s="51">
        <v>4210</v>
      </c>
      <c r="D38" s="47" t="s">
        <v>4</v>
      </c>
      <c r="E38" s="40">
        <v>823890</v>
      </c>
      <c r="F38" s="59">
        <v>733200</v>
      </c>
      <c r="G38" s="61"/>
      <c r="H38" s="61">
        <v>6000</v>
      </c>
      <c r="I38" s="61">
        <f t="shared" si="0"/>
        <v>727200</v>
      </c>
      <c r="N38" s="93"/>
      <c r="O38" s="93"/>
      <c r="P38" s="85"/>
    </row>
    <row r="39" spans="1:16" s="22" customFormat="1" ht="25.5" outlineLevel="2">
      <c r="A39" s="29"/>
      <c r="B39" s="29"/>
      <c r="C39" s="51">
        <v>4750</v>
      </c>
      <c r="D39" s="47" t="s">
        <v>59</v>
      </c>
      <c r="E39" s="40"/>
      <c r="F39" s="59">
        <v>14200</v>
      </c>
      <c r="G39" s="61">
        <v>6000</v>
      </c>
      <c r="H39" s="61"/>
      <c r="I39" s="61">
        <f>F39+G39-H39</f>
        <v>20200</v>
      </c>
      <c r="N39" s="93"/>
      <c r="O39" s="93"/>
      <c r="P39" s="85"/>
    </row>
    <row r="40" spans="1:16" s="14" customFormat="1" ht="15.75">
      <c r="A40" s="29">
        <v>758</v>
      </c>
      <c r="B40" s="29"/>
      <c r="C40" s="30"/>
      <c r="D40" s="42" t="s">
        <v>22</v>
      </c>
      <c r="E40" s="31">
        <f>E41</f>
        <v>0</v>
      </c>
      <c r="F40" s="70">
        <f>F41</f>
        <v>0</v>
      </c>
      <c r="G40" s="57">
        <f>G41</f>
        <v>0</v>
      </c>
      <c r="H40" s="57">
        <f>H41</f>
        <v>124344</v>
      </c>
      <c r="I40" s="57">
        <f aca="true" t="shared" si="1" ref="I40:I48">F40+G40-H40</f>
        <v>-124344</v>
      </c>
      <c r="N40" s="91"/>
      <c r="O40" s="91"/>
      <c r="P40" s="83"/>
    </row>
    <row r="41" spans="1:16" s="13" customFormat="1" ht="15.75">
      <c r="A41" s="35"/>
      <c r="B41" s="35">
        <v>75818</v>
      </c>
      <c r="C41" s="38"/>
      <c r="D41" s="41" t="s">
        <v>23</v>
      </c>
      <c r="E41" s="39">
        <f>E42</f>
        <v>0</v>
      </c>
      <c r="F41" s="58"/>
      <c r="G41" s="60">
        <f>SUM(G42+G45)</f>
        <v>0</v>
      </c>
      <c r="H41" s="60">
        <f>SUM(H42+H45)</f>
        <v>124344</v>
      </c>
      <c r="I41" s="60">
        <f t="shared" si="1"/>
        <v>-124344</v>
      </c>
      <c r="N41" s="92"/>
      <c r="O41" s="92"/>
      <c r="P41" s="84"/>
    </row>
    <row r="42" spans="1:9" ht="15" outlineLevel="1">
      <c r="A42" s="29"/>
      <c r="B42" s="29"/>
      <c r="C42" s="33">
        <v>4810</v>
      </c>
      <c r="D42" s="37" t="s">
        <v>24</v>
      </c>
      <c r="E42" s="40">
        <v>0</v>
      </c>
      <c r="F42" s="59">
        <f>SUM(F43:F44)</f>
        <v>62576</v>
      </c>
      <c r="G42" s="61">
        <f>SUM(G43:G44)</f>
        <v>0</v>
      </c>
      <c r="H42" s="61">
        <f>SUM(H43:H44)</f>
        <v>62487</v>
      </c>
      <c r="I42" s="61">
        <f t="shared" si="1"/>
        <v>89</v>
      </c>
    </row>
    <row r="43" spans="1:9" ht="15" outlineLevel="2">
      <c r="A43" s="29"/>
      <c r="B43" s="29"/>
      <c r="C43" s="33"/>
      <c r="D43" s="37" t="s">
        <v>25</v>
      </c>
      <c r="E43" s="40"/>
      <c r="F43" s="59">
        <v>23816</v>
      </c>
      <c r="G43" s="61"/>
      <c r="H43" s="61">
        <f>687+4500+3600+2500+3700+2000+2000+4800</f>
        <v>23787</v>
      </c>
      <c r="I43" s="61">
        <f t="shared" si="1"/>
        <v>29</v>
      </c>
    </row>
    <row r="44" spans="1:9" ht="38.25" outlineLevel="2">
      <c r="A44" s="29"/>
      <c r="B44" s="29"/>
      <c r="C44" s="33"/>
      <c r="D44" s="37" t="s">
        <v>62</v>
      </c>
      <c r="E44" s="40"/>
      <c r="F44" s="59">
        <v>38760</v>
      </c>
      <c r="G44" s="61"/>
      <c r="H44" s="61">
        <v>38700</v>
      </c>
      <c r="I44" s="61">
        <f t="shared" si="1"/>
        <v>60</v>
      </c>
    </row>
    <row r="45" spans="1:9" ht="15" outlineLevel="1">
      <c r="A45" s="29"/>
      <c r="B45" s="29"/>
      <c r="C45" s="33">
        <v>6800</v>
      </c>
      <c r="D45" s="37" t="s">
        <v>60</v>
      </c>
      <c r="E45" s="40"/>
      <c r="F45" s="59">
        <v>61857</v>
      </c>
      <c r="G45" s="61"/>
      <c r="H45" s="61">
        <f>5800+18000+4500+33557</f>
        <v>61857</v>
      </c>
      <c r="I45" s="61">
        <f t="shared" si="1"/>
        <v>0</v>
      </c>
    </row>
    <row r="46" spans="1:16" s="14" customFormat="1" ht="15.75">
      <c r="A46" s="29">
        <v>801</v>
      </c>
      <c r="B46" s="29"/>
      <c r="C46" s="33"/>
      <c r="D46" s="42" t="s">
        <v>33</v>
      </c>
      <c r="E46" s="31" t="e">
        <f>#REF!+#REF!+#REF!+E49+E53+#REF!+#REF!+E65</f>
        <v>#REF!</v>
      </c>
      <c r="F46" s="70">
        <f>F49+F53+F65</f>
        <v>0</v>
      </c>
      <c r="G46" s="70">
        <f>G49+G53+G65+G47</f>
        <v>277353</v>
      </c>
      <c r="H46" s="70">
        <f>H49+H53+H65+H47</f>
        <v>32853</v>
      </c>
      <c r="I46" s="57">
        <f t="shared" si="1"/>
        <v>244500</v>
      </c>
      <c r="N46" s="91"/>
      <c r="O46" s="91"/>
      <c r="P46" s="83"/>
    </row>
    <row r="47" spans="1:16" s="22" customFormat="1" ht="15.75">
      <c r="A47" s="29"/>
      <c r="B47" s="35">
        <v>80120</v>
      </c>
      <c r="C47" s="51"/>
      <c r="D47" s="41" t="s">
        <v>121</v>
      </c>
      <c r="E47" s="39">
        <f>SUM(E48:E55)</f>
        <v>882141</v>
      </c>
      <c r="F47" s="58"/>
      <c r="G47" s="60">
        <f>SUM(G48)</f>
        <v>0</v>
      </c>
      <c r="H47" s="60">
        <f>SUM(H48)</f>
        <v>6000</v>
      </c>
      <c r="I47" s="60">
        <f t="shared" si="1"/>
        <v>-6000</v>
      </c>
      <c r="N47" s="93"/>
      <c r="O47" s="93"/>
      <c r="P47" s="85"/>
    </row>
    <row r="48" spans="1:16" s="22" customFormat="1" ht="38.25" outlineLevel="1">
      <c r="A48" s="29"/>
      <c r="B48" s="29"/>
      <c r="C48" s="51">
        <v>2540</v>
      </c>
      <c r="D48" s="47" t="s">
        <v>122</v>
      </c>
      <c r="E48" s="40">
        <v>96966</v>
      </c>
      <c r="F48" s="59">
        <v>95000</v>
      </c>
      <c r="G48" s="61"/>
      <c r="H48" s="61">
        <v>6000</v>
      </c>
      <c r="I48" s="61">
        <f t="shared" si="1"/>
        <v>89000</v>
      </c>
      <c r="N48" s="93"/>
      <c r="O48" s="93"/>
      <c r="P48" s="85"/>
    </row>
    <row r="49" spans="1:16" s="13" customFormat="1" ht="15.75">
      <c r="A49" s="29"/>
      <c r="B49" s="35">
        <v>80130</v>
      </c>
      <c r="C49" s="33"/>
      <c r="D49" s="41" t="s">
        <v>35</v>
      </c>
      <c r="E49" s="39">
        <f>SUM(E52:E52)</f>
        <v>177338</v>
      </c>
      <c r="F49" s="58"/>
      <c r="G49" s="58">
        <f>SUM(G50:G52)</f>
        <v>243500</v>
      </c>
      <c r="H49" s="58">
        <f>SUM(H50:H52)</f>
        <v>21000</v>
      </c>
      <c r="I49" s="60">
        <f>F49+G49-H49</f>
        <v>222500</v>
      </c>
      <c r="N49" s="92"/>
      <c r="O49" s="92"/>
      <c r="P49" s="84"/>
    </row>
    <row r="50" spans="1:16" s="22" customFormat="1" ht="15" outlineLevel="1">
      <c r="A50" s="29"/>
      <c r="B50" s="29"/>
      <c r="C50" s="51">
        <v>4210</v>
      </c>
      <c r="D50" s="47" t="s">
        <v>4</v>
      </c>
      <c r="E50" s="40">
        <v>359744</v>
      </c>
      <c r="F50" s="59">
        <v>365690</v>
      </c>
      <c r="G50" s="61"/>
      <c r="H50" s="61">
        <v>21000</v>
      </c>
      <c r="I50" s="61">
        <f>F50+G50-H50</f>
        <v>344690</v>
      </c>
      <c r="N50" s="93"/>
      <c r="O50" s="93"/>
      <c r="P50" s="85"/>
    </row>
    <row r="51" spans="1:16" s="22" customFormat="1" ht="25.5" outlineLevel="1">
      <c r="A51" s="29"/>
      <c r="B51" s="29"/>
      <c r="C51" s="51">
        <v>4240</v>
      </c>
      <c r="D51" s="47" t="s">
        <v>30</v>
      </c>
      <c r="E51" s="40"/>
      <c r="F51" s="59">
        <v>66500</v>
      </c>
      <c r="G51" s="61">
        <v>221000</v>
      </c>
      <c r="H51" s="61"/>
      <c r="I51" s="61">
        <f>F51+G51-H51</f>
        <v>287500</v>
      </c>
      <c r="N51" s="93"/>
      <c r="O51" s="93"/>
      <c r="P51" s="85"/>
    </row>
    <row r="52" spans="1:9" ht="25.5" outlineLevel="1">
      <c r="A52" s="29"/>
      <c r="B52" s="29"/>
      <c r="C52" s="44">
        <v>6050</v>
      </c>
      <c r="D52" s="45" t="s">
        <v>45</v>
      </c>
      <c r="E52" s="43">
        <v>177338</v>
      </c>
      <c r="F52" s="65">
        <v>243390</v>
      </c>
      <c r="G52" s="62">
        <f>18000+4500</f>
        <v>22500</v>
      </c>
      <c r="H52" s="62"/>
      <c r="I52" s="61">
        <f>F52+G52-H52</f>
        <v>265890</v>
      </c>
    </row>
    <row r="53" spans="1:16" s="13" customFormat="1" ht="15.75">
      <c r="A53" s="29"/>
      <c r="B53" s="35">
        <v>80132</v>
      </c>
      <c r="C53" s="33"/>
      <c r="D53" s="41" t="s">
        <v>36</v>
      </c>
      <c r="E53" s="39">
        <f>SUM(E54:E64)</f>
        <v>63171</v>
      </c>
      <c r="F53" s="58"/>
      <c r="G53" s="60">
        <f>SUM(G54:G64)</f>
        <v>5535</v>
      </c>
      <c r="H53" s="60">
        <f>SUM(H54:H64)</f>
        <v>5535</v>
      </c>
      <c r="I53" s="60">
        <f>F53+G53-H53</f>
        <v>0</v>
      </c>
      <c r="N53" s="92"/>
      <c r="O53" s="92"/>
      <c r="P53" s="84"/>
    </row>
    <row r="54" spans="1:9" ht="15" outlineLevel="1">
      <c r="A54" s="29"/>
      <c r="B54" s="29"/>
      <c r="C54" s="33">
        <v>4170</v>
      </c>
      <c r="D54" s="37" t="s">
        <v>47</v>
      </c>
      <c r="E54" s="40">
        <v>300</v>
      </c>
      <c r="F54" s="59">
        <v>720</v>
      </c>
      <c r="G54" s="61">
        <v>1590</v>
      </c>
      <c r="H54" s="61">
        <v>0</v>
      </c>
      <c r="I54" s="61">
        <f aca="true" t="shared" si="2" ref="I54:I73">F54+G54-H54</f>
        <v>2310</v>
      </c>
    </row>
    <row r="55" spans="1:9" ht="15" outlineLevel="1">
      <c r="A55" s="29"/>
      <c r="B55" s="29"/>
      <c r="C55" s="33">
        <v>4210</v>
      </c>
      <c r="D55" s="37" t="s">
        <v>4</v>
      </c>
      <c r="E55" s="40">
        <v>7284</v>
      </c>
      <c r="F55" s="59">
        <v>22940</v>
      </c>
      <c r="G55" s="61"/>
      <c r="H55" s="61">
        <v>50</v>
      </c>
      <c r="I55" s="61">
        <f t="shared" si="2"/>
        <v>22890</v>
      </c>
    </row>
    <row r="56" spans="1:9" ht="25.5" outlineLevel="1">
      <c r="A56" s="29"/>
      <c r="B56" s="29"/>
      <c r="C56" s="51">
        <v>4240</v>
      </c>
      <c r="D56" s="47" t="s">
        <v>30</v>
      </c>
      <c r="E56" s="40"/>
      <c r="F56" s="59">
        <v>32890</v>
      </c>
      <c r="G56" s="61">
        <v>3695</v>
      </c>
      <c r="H56" s="61"/>
      <c r="I56" s="61">
        <f t="shared" si="2"/>
        <v>36585</v>
      </c>
    </row>
    <row r="57" spans="1:9" ht="15" outlineLevel="1">
      <c r="A57" s="29"/>
      <c r="B57" s="29"/>
      <c r="C57" s="33">
        <v>4260</v>
      </c>
      <c r="D57" s="37" t="s">
        <v>9</v>
      </c>
      <c r="E57" s="40">
        <v>7357</v>
      </c>
      <c r="F57" s="59">
        <v>11930</v>
      </c>
      <c r="G57" s="61"/>
      <c r="H57" s="61">
        <v>1590</v>
      </c>
      <c r="I57" s="61">
        <f t="shared" si="2"/>
        <v>10340</v>
      </c>
    </row>
    <row r="58" spans="1:9" ht="15" outlineLevel="1">
      <c r="A58" s="29"/>
      <c r="B58" s="29"/>
      <c r="C58" s="33">
        <v>4270</v>
      </c>
      <c r="D58" s="37" t="s">
        <v>10</v>
      </c>
      <c r="E58" s="40">
        <v>7366</v>
      </c>
      <c r="F58" s="59">
        <v>23663</v>
      </c>
      <c r="G58" s="61">
        <v>50</v>
      </c>
      <c r="H58" s="61"/>
      <c r="I58" s="61">
        <f t="shared" si="2"/>
        <v>23713</v>
      </c>
    </row>
    <row r="59" spans="1:9" ht="15" outlineLevel="1">
      <c r="A59" s="29"/>
      <c r="B59" s="29"/>
      <c r="C59" s="33">
        <v>4300</v>
      </c>
      <c r="D59" s="37" t="s">
        <v>16</v>
      </c>
      <c r="E59" s="40">
        <v>39788</v>
      </c>
      <c r="F59" s="59">
        <v>4630</v>
      </c>
      <c r="G59" s="61"/>
      <c r="H59" s="61"/>
      <c r="I59" s="61">
        <f t="shared" si="2"/>
        <v>4630</v>
      </c>
    </row>
    <row r="60" spans="1:9" ht="15" outlineLevel="1">
      <c r="A60" s="29"/>
      <c r="B60" s="29"/>
      <c r="C60" s="33">
        <v>4350</v>
      </c>
      <c r="D60" s="37" t="s">
        <v>50</v>
      </c>
      <c r="E60" s="40">
        <v>908</v>
      </c>
      <c r="F60" s="59">
        <v>2200</v>
      </c>
      <c r="G60" s="61"/>
      <c r="H60" s="61">
        <v>1200</v>
      </c>
      <c r="I60" s="61">
        <f t="shared" si="2"/>
        <v>1000</v>
      </c>
    </row>
    <row r="61" spans="1:9" ht="25.5" outlineLevel="1">
      <c r="A61" s="29"/>
      <c r="B61" s="29"/>
      <c r="C61" s="33">
        <v>4370</v>
      </c>
      <c r="D61" s="37" t="s">
        <v>54</v>
      </c>
      <c r="E61" s="40">
        <v>0</v>
      </c>
      <c r="F61" s="59">
        <v>4600</v>
      </c>
      <c r="G61" s="61"/>
      <c r="H61" s="61">
        <v>605</v>
      </c>
      <c r="I61" s="61">
        <f t="shared" si="2"/>
        <v>3995</v>
      </c>
    </row>
    <row r="62" spans="1:9" ht="15" outlineLevel="1">
      <c r="A62" s="29"/>
      <c r="B62" s="29"/>
      <c r="C62" s="33">
        <v>4430</v>
      </c>
      <c r="D62" s="37" t="s">
        <v>12</v>
      </c>
      <c r="E62" s="40">
        <v>168</v>
      </c>
      <c r="F62" s="59">
        <v>400</v>
      </c>
      <c r="G62" s="61"/>
      <c r="H62" s="61">
        <v>200</v>
      </c>
      <c r="I62" s="61">
        <f t="shared" si="2"/>
        <v>200</v>
      </c>
    </row>
    <row r="63" spans="1:9" ht="25.5" outlineLevel="1">
      <c r="A63" s="29"/>
      <c r="B63" s="29"/>
      <c r="C63" s="33">
        <v>4700</v>
      </c>
      <c r="D63" s="37" t="s">
        <v>55</v>
      </c>
      <c r="E63" s="40">
        <v>0</v>
      </c>
      <c r="F63" s="59">
        <v>1940</v>
      </c>
      <c r="G63" s="61"/>
      <c r="H63" s="61">
        <v>1890</v>
      </c>
      <c r="I63" s="61">
        <f t="shared" si="2"/>
        <v>50</v>
      </c>
    </row>
    <row r="64" spans="1:9" ht="15" outlineLevel="1">
      <c r="A64" s="29"/>
      <c r="B64" s="29"/>
      <c r="C64" s="33">
        <v>4510</v>
      </c>
      <c r="D64" s="47" t="s">
        <v>75</v>
      </c>
      <c r="E64" s="40"/>
      <c r="F64" s="59"/>
      <c r="G64" s="61">
        <v>200</v>
      </c>
      <c r="H64" s="61"/>
      <c r="I64" s="61">
        <f t="shared" si="2"/>
        <v>200</v>
      </c>
    </row>
    <row r="65" spans="1:16" s="13" customFormat="1" ht="15.75">
      <c r="A65" s="29"/>
      <c r="B65" s="35">
        <v>80195</v>
      </c>
      <c r="C65" s="33"/>
      <c r="D65" s="41" t="s">
        <v>21</v>
      </c>
      <c r="E65" s="39">
        <f>SUM(E70:E73)</f>
        <v>13979</v>
      </c>
      <c r="F65" s="58"/>
      <c r="G65" s="60">
        <f>SUM(G66:G73)</f>
        <v>28318</v>
      </c>
      <c r="H65" s="60">
        <f>SUM(H66:H73)</f>
        <v>318</v>
      </c>
      <c r="I65" s="60">
        <f t="shared" si="2"/>
        <v>28000</v>
      </c>
      <c r="N65" s="92"/>
      <c r="O65" s="92"/>
      <c r="P65" s="84"/>
    </row>
    <row r="66" spans="1:16" s="22" customFormat="1" ht="15" outlineLevel="1">
      <c r="A66" s="29"/>
      <c r="B66" s="29"/>
      <c r="C66" s="51">
        <v>4010</v>
      </c>
      <c r="D66" s="47" t="s">
        <v>6</v>
      </c>
      <c r="E66" s="40">
        <v>134602</v>
      </c>
      <c r="F66" s="59">
        <v>208112</v>
      </c>
      <c r="G66" s="61">
        <v>5158</v>
      </c>
      <c r="H66" s="61">
        <v>0</v>
      </c>
      <c r="I66" s="61">
        <f t="shared" si="2"/>
        <v>213270</v>
      </c>
      <c r="N66" s="93"/>
      <c r="O66" s="93"/>
      <c r="P66" s="85"/>
    </row>
    <row r="67" spans="1:16" s="22" customFormat="1" ht="15" outlineLevel="1">
      <c r="A67" s="29"/>
      <c r="B67" s="29"/>
      <c r="C67" s="51">
        <v>4040</v>
      </c>
      <c r="D67" s="47" t="s">
        <v>120</v>
      </c>
      <c r="E67" s="40">
        <v>8595</v>
      </c>
      <c r="F67" s="59">
        <v>10764</v>
      </c>
      <c r="G67" s="61"/>
      <c r="H67" s="61">
        <v>218</v>
      </c>
      <c r="I67" s="61">
        <f t="shared" si="2"/>
        <v>10546</v>
      </c>
      <c r="N67" s="93"/>
      <c r="O67" s="93"/>
      <c r="P67" s="85"/>
    </row>
    <row r="68" spans="1:16" s="22" customFormat="1" ht="15" outlineLevel="1">
      <c r="A68" s="29"/>
      <c r="B68" s="29"/>
      <c r="C68" s="51">
        <v>4110</v>
      </c>
      <c r="D68" s="47" t="s">
        <v>34</v>
      </c>
      <c r="E68" s="40">
        <v>23973</v>
      </c>
      <c r="F68" s="59">
        <v>35602</v>
      </c>
      <c r="G68" s="61">
        <v>935</v>
      </c>
      <c r="H68" s="61">
        <v>0</v>
      </c>
      <c r="I68" s="61">
        <f t="shared" si="2"/>
        <v>36537</v>
      </c>
      <c r="N68" s="93"/>
      <c r="O68" s="93"/>
      <c r="P68" s="85"/>
    </row>
    <row r="69" spans="1:16" s="22" customFormat="1" ht="15" outlineLevel="1">
      <c r="A69" s="29"/>
      <c r="B69" s="29"/>
      <c r="C69" s="51">
        <v>4120</v>
      </c>
      <c r="D69" s="47" t="s">
        <v>8</v>
      </c>
      <c r="E69" s="40">
        <v>3448</v>
      </c>
      <c r="F69" s="59">
        <v>4906</v>
      </c>
      <c r="G69" s="61">
        <v>125</v>
      </c>
      <c r="H69" s="61">
        <v>0</v>
      </c>
      <c r="I69" s="61">
        <f t="shared" si="2"/>
        <v>5031</v>
      </c>
      <c r="N69" s="93"/>
      <c r="O69" s="93"/>
      <c r="P69" s="85"/>
    </row>
    <row r="70" spans="1:9" ht="15" outlineLevel="1">
      <c r="A70" s="29"/>
      <c r="B70" s="29"/>
      <c r="C70" s="33">
        <v>4210</v>
      </c>
      <c r="D70" s="37" t="s">
        <v>4</v>
      </c>
      <c r="E70" s="40">
        <v>13681</v>
      </c>
      <c r="F70" s="59">
        <v>10150</v>
      </c>
      <c r="G70" s="61">
        <f>14000</f>
        <v>14000</v>
      </c>
      <c r="H70" s="61"/>
      <c r="I70" s="61">
        <f t="shared" si="2"/>
        <v>24150</v>
      </c>
    </row>
    <row r="71" spans="1:9" ht="15" outlineLevel="1">
      <c r="A71" s="29"/>
      <c r="B71" s="29"/>
      <c r="C71" s="33">
        <v>4270</v>
      </c>
      <c r="D71" s="37" t="s">
        <v>14</v>
      </c>
      <c r="E71" s="40">
        <v>298</v>
      </c>
      <c r="F71" s="59">
        <v>620</v>
      </c>
      <c r="G71" s="61">
        <f>1000+7000</f>
        <v>8000</v>
      </c>
      <c r="H71" s="61"/>
      <c r="I71" s="61">
        <f t="shared" si="2"/>
        <v>8620</v>
      </c>
    </row>
    <row r="72" spans="1:9" ht="15" outlineLevel="1">
      <c r="A72" s="29"/>
      <c r="B72" s="29"/>
      <c r="C72" s="33">
        <v>4430</v>
      </c>
      <c r="D72" s="37" t="s">
        <v>12</v>
      </c>
      <c r="E72" s="40"/>
      <c r="F72" s="59">
        <v>200</v>
      </c>
      <c r="G72" s="61"/>
      <c r="H72" s="61">
        <v>100</v>
      </c>
      <c r="I72" s="61">
        <f t="shared" si="2"/>
        <v>100</v>
      </c>
    </row>
    <row r="73" spans="1:9" ht="15" outlineLevel="1">
      <c r="A73" s="29"/>
      <c r="B73" s="29"/>
      <c r="C73" s="33">
        <v>4510</v>
      </c>
      <c r="D73" s="47" t="s">
        <v>75</v>
      </c>
      <c r="E73" s="40"/>
      <c r="F73" s="59"/>
      <c r="G73" s="61">
        <v>100</v>
      </c>
      <c r="H73" s="61"/>
      <c r="I73" s="61">
        <f t="shared" si="2"/>
        <v>100</v>
      </c>
    </row>
    <row r="74" spans="1:16" s="3" customFormat="1" ht="15.75">
      <c r="A74" s="29">
        <v>852</v>
      </c>
      <c r="B74" s="29"/>
      <c r="C74" s="30"/>
      <c r="D74" s="42" t="s">
        <v>27</v>
      </c>
      <c r="E74" s="31" t="e">
        <f>E75+E80+#REF!+E91+#REF!+#REF!+#REF!+E87</f>
        <v>#REF!</v>
      </c>
      <c r="F74" s="70">
        <f>F75+F80+F91+F87</f>
        <v>0</v>
      </c>
      <c r="G74" s="70">
        <f>G75+G80+G91+G87</f>
        <v>214578</v>
      </c>
      <c r="H74" s="70">
        <f>H75+H80+H91+H87</f>
        <v>27850</v>
      </c>
      <c r="I74" s="57">
        <f aca="true" t="shared" si="3" ref="I74:I81">F74+G74-H74</f>
        <v>186728</v>
      </c>
      <c r="N74" s="95"/>
      <c r="O74" s="95"/>
      <c r="P74" s="87"/>
    </row>
    <row r="75" spans="1:16" s="4" customFormat="1" ht="15.75">
      <c r="A75" s="35"/>
      <c r="B75" s="35">
        <v>85201</v>
      </c>
      <c r="C75" s="38"/>
      <c r="D75" s="41" t="s">
        <v>28</v>
      </c>
      <c r="E75" s="39">
        <f>SUM(E77:E79)</f>
        <v>85367</v>
      </c>
      <c r="F75" s="66"/>
      <c r="G75" s="66">
        <f>SUM(G76:G79)</f>
        <v>94300</v>
      </c>
      <c r="H75" s="66">
        <f>SUM(H76:H79)</f>
        <v>26900</v>
      </c>
      <c r="I75" s="60">
        <f t="shared" si="3"/>
        <v>67400</v>
      </c>
      <c r="N75" s="94"/>
      <c r="O75" s="94"/>
      <c r="P75" s="86"/>
    </row>
    <row r="76" spans="1:16" s="22" customFormat="1" ht="51" outlineLevel="1">
      <c r="A76" s="53"/>
      <c r="B76" s="53"/>
      <c r="C76" s="51">
        <v>2320</v>
      </c>
      <c r="D76" s="47" t="s">
        <v>61</v>
      </c>
      <c r="E76" s="40"/>
      <c r="F76" s="68">
        <v>248803</v>
      </c>
      <c r="G76" s="67"/>
      <c r="H76" s="67">
        <f>10000-3100+20000</f>
        <v>26900</v>
      </c>
      <c r="I76" s="61">
        <f t="shared" si="3"/>
        <v>221903</v>
      </c>
      <c r="N76" s="93"/>
      <c r="O76" s="93"/>
      <c r="P76" s="85"/>
    </row>
    <row r="77" spans="1:16" s="22" customFormat="1" ht="13.5" customHeight="1" outlineLevel="1">
      <c r="A77" s="53"/>
      <c r="B77" s="53"/>
      <c r="C77" s="51">
        <v>4210</v>
      </c>
      <c r="D77" s="47" t="s">
        <v>4</v>
      </c>
      <c r="E77" s="40">
        <v>43679</v>
      </c>
      <c r="F77" s="59">
        <v>46635</v>
      </c>
      <c r="G77" s="61">
        <f>81200+600</f>
        <v>81800</v>
      </c>
      <c r="H77" s="61"/>
      <c r="I77" s="61">
        <f t="shared" si="3"/>
        <v>128435</v>
      </c>
      <c r="N77" s="93"/>
      <c r="O77" s="93"/>
      <c r="P77" s="85"/>
    </row>
    <row r="78" spans="1:16" s="22" customFormat="1" ht="15" outlineLevel="1">
      <c r="A78" s="53"/>
      <c r="B78" s="53"/>
      <c r="C78" s="51">
        <v>4220</v>
      </c>
      <c r="D78" s="47" t="s">
        <v>29</v>
      </c>
      <c r="E78" s="40">
        <v>41688</v>
      </c>
      <c r="F78" s="59">
        <v>45000</v>
      </c>
      <c r="G78" s="61">
        <v>2500</v>
      </c>
      <c r="H78" s="61"/>
      <c r="I78" s="61">
        <f t="shared" si="3"/>
        <v>47500</v>
      </c>
      <c r="N78" s="93"/>
      <c r="O78" s="93"/>
      <c r="P78" s="85"/>
    </row>
    <row r="79" spans="1:16" s="22" customFormat="1" ht="25.5" outlineLevel="1">
      <c r="A79" s="53"/>
      <c r="B79" s="53"/>
      <c r="C79" s="51">
        <v>4750</v>
      </c>
      <c r="D79" s="47" t="s">
        <v>57</v>
      </c>
      <c r="E79" s="40"/>
      <c r="F79" s="59">
        <v>1000</v>
      </c>
      <c r="G79" s="61">
        <v>10000</v>
      </c>
      <c r="H79" s="61"/>
      <c r="I79" s="61">
        <f t="shared" si="3"/>
        <v>11000</v>
      </c>
      <c r="N79" s="93"/>
      <c r="O79" s="93"/>
      <c r="P79" s="85"/>
    </row>
    <row r="80" spans="1:16" s="4" customFormat="1" ht="15.75">
      <c r="A80" s="35"/>
      <c r="B80" s="35">
        <v>85202</v>
      </c>
      <c r="C80" s="38"/>
      <c r="D80" s="41" t="s">
        <v>31</v>
      </c>
      <c r="E80" s="39">
        <f>SUM(E81:E86)</f>
        <v>349082</v>
      </c>
      <c r="F80" s="58"/>
      <c r="G80" s="58">
        <f>SUM(G81:G86)</f>
        <v>115078</v>
      </c>
      <c r="H80" s="58">
        <f>SUM(H81:H86)</f>
        <v>350</v>
      </c>
      <c r="I80" s="60">
        <f t="shared" si="3"/>
        <v>114728</v>
      </c>
      <c r="N80" s="94"/>
      <c r="O80" s="94"/>
      <c r="P80" s="86"/>
    </row>
    <row r="81" spans="1:16" s="22" customFormat="1" ht="25.5" outlineLevel="1">
      <c r="A81" s="53"/>
      <c r="B81" s="53"/>
      <c r="C81" s="51">
        <v>3020</v>
      </c>
      <c r="D81" s="47" t="s">
        <v>5</v>
      </c>
      <c r="E81" s="40">
        <v>33197</v>
      </c>
      <c r="F81" s="59">
        <v>34800</v>
      </c>
      <c r="G81" s="61">
        <v>3000</v>
      </c>
      <c r="H81" s="61"/>
      <c r="I81" s="61">
        <f t="shared" si="3"/>
        <v>37800</v>
      </c>
      <c r="N81" s="93"/>
      <c r="O81" s="93"/>
      <c r="P81" s="85"/>
    </row>
    <row r="82" spans="1:16" s="22" customFormat="1" ht="15" outlineLevel="1">
      <c r="A82" s="53"/>
      <c r="B82" s="53"/>
      <c r="C82" s="51">
        <v>4170</v>
      </c>
      <c r="D82" s="47" t="s">
        <v>48</v>
      </c>
      <c r="E82" s="40">
        <v>19227</v>
      </c>
      <c r="F82" s="59">
        <v>58020</v>
      </c>
      <c r="G82" s="61">
        <v>10000</v>
      </c>
      <c r="H82" s="61"/>
      <c r="I82" s="61">
        <f aca="true" t="shared" si="4" ref="I82:I94">F82+G82-H82</f>
        <v>68020</v>
      </c>
      <c r="N82" s="93"/>
      <c r="O82" s="93"/>
      <c r="P82" s="85"/>
    </row>
    <row r="83" spans="1:16" s="22" customFormat="1" ht="15" outlineLevel="1">
      <c r="A83" s="53"/>
      <c r="B83" s="53"/>
      <c r="C83" s="51">
        <v>4270</v>
      </c>
      <c r="D83" s="47" t="s">
        <v>10</v>
      </c>
      <c r="E83" s="40">
        <v>201340</v>
      </c>
      <c r="F83" s="59">
        <v>208540</v>
      </c>
      <c r="G83" s="61">
        <v>9000</v>
      </c>
      <c r="H83" s="61"/>
      <c r="I83" s="61">
        <f t="shared" si="4"/>
        <v>217540</v>
      </c>
      <c r="N83" s="93"/>
      <c r="O83" s="93"/>
      <c r="P83" s="85"/>
    </row>
    <row r="84" spans="1:16" s="22" customFormat="1" ht="25.5" outlineLevel="1">
      <c r="A84" s="53"/>
      <c r="B84" s="53"/>
      <c r="C84" s="51">
        <v>4360</v>
      </c>
      <c r="D84" s="47" t="s">
        <v>58</v>
      </c>
      <c r="E84" s="40"/>
      <c r="F84" s="59">
        <v>16500</v>
      </c>
      <c r="G84" s="61">
        <v>350</v>
      </c>
      <c r="H84" s="61"/>
      <c r="I84" s="61">
        <f t="shared" si="4"/>
        <v>16850</v>
      </c>
      <c r="N84" s="93"/>
      <c r="O84" s="93"/>
      <c r="P84" s="85"/>
    </row>
    <row r="85" spans="1:16" s="22" customFormat="1" ht="25.5" outlineLevel="1">
      <c r="A85" s="53"/>
      <c r="B85" s="53"/>
      <c r="C85" s="51">
        <v>4370</v>
      </c>
      <c r="D85" s="47" t="s">
        <v>54</v>
      </c>
      <c r="E85" s="40"/>
      <c r="F85" s="59">
        <v>42000</v>
      </c>
      <c r="G85" s="61"/>
      <c r="H85" s="61">
        <v>350</v>
      </c>
      <c r="I85" s="61">
        <f t="shared" si="4"/>
        <v>41650</v>
      </c>
      <c r="N85" s="93"/>
      <c r="O85" s="93"/>
      <c r="P85" s="85"/>
    </row>
    <row r="86" spans="1:16" s="22" customFormat="1" ht="25.5" outlineLevel="1">
      <c r="A86" s="29"/>
      <c r="B86" s="29"/>
      <c r="C86" s="54">
        <v>6050</v>
      </c>
      <c r="D86" s="46" t="s">
        <v>45</v>
      </c>
      <c r="E86" s="40">
        <v>95318</v>
      </c>
      <c r="F86" s="59">
        <v>801210</v>
      </c>
      <c r="G86" s="61">
        <f>53371+5800+33557</f>
        <v>92728</v>
      </c>
      <c r="H86" s="61"/>
      <c r="I86" s="61">
        <f t="shared" si="4"/>
        <v>893938</v>
      </c>
      <c r="N86" s="93"/>
      <c r="O86" s="93"/>
      <c r="P86" s="85"/>
    </row>
    <row r="87" spans="1:16" s="4" customFormat="1" ht="15.75">
      <c r="A87" s="35"/>
      <c r="B87" s="35">
        <v>85203</v>
      </c>
      <c r="C87" s="38"/>
      <c r="D87" s="41" t="s">
        <v>51</v>
      </c>
      <c r="E87" s="39">
        <f>SUM(E88:E90)</f>
        <v>0</v>
      </c>
      <c r="F87" s="58"/>
      <c r="G87" s="58">
        <f>SUM(G88:G90)</f>
        <v>600</v>
      </c>
      <c r="H87" s="58">
        <f>SUM(H88:H90)</f>
        <v>600</v>
      </c>
      <c r="I87" s="60">
        <f t="shared" si="4"/>
        <v>0</v>
      </c>
      <c r="N87" s="94"/>
      <c r="O87" s="94"/>
      <c r="P87" s="86"/>
    </row>
    <row r="88" spans="1:16" s="22" customFormat="1" ht="25.5" outlineLevel="1">
      <c r="A88" s="53"/>
      <c r="B88" s="53"/>
      <c r="C88" s="51">
        <v>4360</v>
      </c>
      <c r="D88" s="47" t="s">
        <v>58</v>
      </c>
      <c r="E88" s="40"/>
      <c r="F88" s="59">
        <v>300</v>
      </c>
      <c r="G88" s="59">
        <v>200</v>
      </c>
      <c r="H88" s="59"/>
      <c r="I88" s="61">
        <f t="shared" si="4"/>
        <v>500</v>
      </c>
      <c r="N88" s="93"/>
      <c r="O88" s="93"/>
      <c r="P88" s="85"/>
    </row>
    <row r="89" spans="1:16" s="22" customFormat="1" ht="25.5" outlineLevel="1">
      <c r="A89" s="53"/>
      <c r="B89" s="53"/>
      <c r="C89" s="51">
        <v>4370</v>
      </c>
      <c r="D89" s="47" t="s">
        <v>54</v>
      </c>
      <c r="E89" s="40"/>
      <c r="F89" s="59">
        <v>4200</v>
      </c>
      <c r="G89" s="59">
        <v>400</v>
      </c>
      <c r="H89" s="59"/>
      <c r="I89" s="61">
        <f t="shared" si="4"/>
        <v>4600</v>
      </c>
      <c r="N89" s="93"/>
      <c r="O89" s="93"/>
      <c r="P89" s="85"/>
    </row>
    <row r="90" spans="1:16" s="22" customFormat="1" ht="15" outlineLevel="1">
      <c r="A90" s="53"/>
      <c r="B90" s="53"/>
      <c r="C90" s="51">
        <v>4430</v>
      </c>
      <c r="D90" s="47" t="s">
        <v>12</v>
      </c>
      <c r="E90" s="40"/>
      <c r="F90" s="59">
        <v>8300</v>
      </c>
      <c r="G90" s="59"/>
      <c r="H90" s="59">
        <v>600</v>
      </c>
      <c r="I90" s="61">
        <f t="shared" si="4"/>
        <v>7700</v>
      </c>
      <c r="N90" s="93"/>
      <c r="O90" s="93"/>
      <c r="P90" s="85"/>
    </row>
    <row r="91" spans="1:16" s="4" customFormat="1" ht="38.25">
      <c r="A91" s="35"/>
      <c r="B91" s="35">
        <v>85220</v>
      </c>
      <c r="C91" s="38"/>
      <c r="D91" s="41" t="s">
        <v>32</v>
      </c>
      <c r="E91" s="39">
        <f>SUM(E92:E92)</f>
        <v>12064</v>
      </c>
      <c r="F91" s="58"/>
      <c r="G91" s="60">
        <f>SUM(G92:G92)</f>
        <v>4600</v>
      </c>
      <c r="H91" s="60">
        <f>SUM(H92:H92)</f>
        <v>0</v>
      </c>
      <c r="I91" s="60">
        <f t="shared" si="4"/>
        <v>4600</v>
      </c>
      <c r="N91" s="94"/>
      <c r="O91" s="94"/>
      <c r="P91" s="86"/>
    </row>
    <row r="92" spans="1:16" s="22" customFormat="1" ht="15" outlineLevel="1">
      <c r="A92" s="53"/>
      <c r="B92" s="53"/>
      <c r="C92" s="51">
        <v>4210</v>
      </c>
      <c r="D92" s="47" t="s">
        <v>4</v>
      </c>
      <c r="E92" s="40">
        <v>12064</v>
      </c>
      <c r="F92" s="71">
        <v>7400</v>
      </c>
      <c r="G92" s="63">
        <v>4600</v>
      </c>
      <c r="H92" s="63"/>
      <c r="I92" s="61">
        <f t="shared" si="4"/>
        <v>12000</v>
      </c>
      <c r="N92" s="93"/>
      <c r="O92" s="93"/>
      <c r="P92" s="85"/>
    </row>
    <row r="93" spans="1:16" s="3" customFormat="1" ht="15.75">
      <c r="A93" s="29">
        <v>854</v>
      </c>
      <c r="B93" s="29"/>
      <c r="C93" s="30"/>
      <c r="D93" s="42" t="s">
        <v>38</v>
      </c>
      <c r="E93" s="31" t="e">
        <f>#REF!+E94+E103+#REF!+E106+#REF!+#REF!</f>
        <v>#REF!</v>
      </c>
      <c r="F93" s="70">
        <f>F94+F103+F106+F108</f>
        <v>0</v>
      </c>
      <c r="G93" s="70">
        <f>G94+G103+G106+G108</f>
        <v>59805</v>
      </c>
      <c r="H93" s="70">
        <f>H94+H103+H106+H108</f>
        <v>45050</v>
      </c>
      <c r="I93" s="57">
        <f t="shared" si="4"/>
        <v>14755</v>
      </c>
      <c r="N93" s="95"/>
      <c r="O93" s="95"/>
      <c r="P93" s="87"/>
    </row>
    <row r="94" spans="1:16" s="4" customFormat="1" ht="25.5">
      <c r="A94" s="35"/>
      <c r="B94" s="35">
        <v>85406</v>
      </c>
      <c r="C94" s="38"/>
      <c r="D94" s="41" t="s">
        <v>43</v>
      </c>
      <c r="E94" s="39" t="e">
        <f>SUM(#REF!)</f>
        <v>#REF!</v>
      </c>
      <c r="F94" s="58"/>
      <c r="G94" s="58">
        <f>SUM(G95:G102)</f>
        <v>7005</v>
      </c>
      <c r="H94" s="58">
        <f>SUM(H95:H102)</f>
        <v>200</v>
      </c>
      <c r="I94" s="60">
        <f t="shared" si="4"/>
        <v>6805</v>
      </c>
      <c r="N94" s="94"/>
      <c r="O94" s="94"/>
      <c r="P94" s="86"/>
    </row>
    <row r="95" spans="1:9" ht="15" outlineLevel="1">
      <c r="A95" s="32"/>
      <c r="B95" s="32"/>
      <c r="C95" s="33">
        <v>4110</v>
      </c>
      <c r="D95" s="37" t="s">
        <v>34</v>
      </c>
      <c r="E95" s="40">
        <v>59958</v>
      </c>
      <c r="F95" s="59">
        <v>68101</v>
      </c>
      <c r="G95" s="61">
        <v>675</v>
      </c>
      <c r="H95" s="61"/>
      <c r="I95" s="61">
        <f aca="true" t="shared" si="5" ref="I95:I102">F95+G95-H95</f>
        <v>68776</v>
      </c>
    </row>
    <row r="96" spans="1:9" ht="15" outlineLevel="1">
      <c r="A96" s="32"/>
      <c r="B96" s="32"/>
      <c r="C96" s="33">
        <v>4120</v>
      </c>
      <c r="D96" s="37" t="s">
        <v>8</v>
      </c>
      <c r="E96" s="40">
        <v>8305</v>
      </c>
      <c r="F96" s="59">
        <v>9883</v>
      </c>
      <c r="G96" s="61">
        <v>95</v>
      </c>
      <c r="H96" s="61"/>
      <c r="I96" s="61">
        <f t="shared" si="5"/>
        <v>9978</v>
      </c>
    </row>
    <row r="97" spans="1:9" ht="15" outlineLevel="1">
      <c r="A97" s="32"/>
      <c r="B97" s="32"/>
      <c r="C97" s="33">
        <v>4170</v>
      </c>
      <c r="D97" s="37" t="s">
        <v>48</v>
      </c>
      <c r="E97" s="40">
        <v>600</v>
      </c>
      <c r="F97" s="59">
        <v>2950</v>
      </c>
      <c r="G97" s="61">
        <v>3870</v>
      </c>
      <c r="H97" s="61">
        <v>0</v>
      </c>
      <c r="I97" s="61">
        <f t="shared" si="5"/>
        <v>6820</v>
      </c>
    </row>
    <row r="98" spans="1:9" ht="15" outlineLevel="1">
      <c r="A98" s="32"/>
      <c r="B98" s="32"/>
      <c r="C98" s="33">
        <v>4210</v>
      </c>
      <c r="D98" s="37" t="s">
        <v>4</v>
      </c>
      <c r="E98" s="40">
        <v>12912</v>
      </c>
      <c r="F98" s="59">
        <v>4810</v>
      </c>
      <c r="G98" s="61">
        <f>1650+154</f>
        <v>1804</v>
      </c>
      <c r="H98" s="61"/>
      <c r="I98" s="61">
        <f t="shared" si="5"/>
        <v>6614</v>
      </c>
    </row>
    <row r="99" spans="1:9" ht="15" outlineLevel="1">
      <c r="A99" s="32"/>
      <c r="B99" s="32"/>
      <c r="C99" s="33">
        <v>4430</v>
      </c>
      <c r="D99" s="37" t="s">
        <v>12</v>
      </c>
      <c r="E99" s="40">
        <v>115</v>
      </c>
      <c r="F99" s="59">
        <v>600</v>
      </c>
      <c r="G99" s="61"/>
      <c r="H99" s="61">
        <v>200</v>
      </c>
      <c r="I99" s="61">
        <f t="shared" si="5"/>
        <v>400</v>
      </c>
    </row>
    <row r="100" spans="1:9" ht="15" outlineLevel="1">
      <c r="A100" s="32"/>
      <c r="B100" s="32"/>
      <c r="C100" s="33">
        <v>4510</v>
      </c>
      <c r="D100" s="37" t="s">
        <v>75</v>
      </c>
      <c r="E100" s="40"/>
      <c r="F100" s="59"/>
      <c r="G100" s="61">
        <v>200</v>
      </c>
      <c r="H100" s="61"/>
      <c r="I100" s="61">
        <f t="shared" si="5"/>
        <v>200</v>
      </c>
    </row>
    <row r="101" spans="1:9" ht="25.5" outlineLevel="1">
      <c r="A101" s="32"/>
      <c r="B101" s="32"/>
      <c r="C101" s="33">
        <v>4740</v>
      </c>
      <c r="D101" s="37" t="s">
        <v>56</v>
      </c>
      <c r="E101" s="40">
        <v>0</v>
      </c>
      <c r="F101" s="59">
        <v>1030</v>
      </c>
      <c r="G101" s="61">
        <v>60</v>
      </c>
      <c r="H101" s="61"/>
      <c r="I101" s="61">
        <f t="shared" si="5"/>
        <v>1090</v>
      </c>
    </row>
    <row r="102" spans="1:9" ht="25.5" outlineLevel="1">
      <c r="A102" s="32"/>
      <c r="B102" s="32"/>
      <c r="C102" s="33">
        <v>4750</v>
      </c>
      <c r="D102" s="37" t="s">
        <v>57</v>
      </c>
      <c r="E102" s="40">
        <v>0</v>
      </c>
      <c r="F102" s="59">
        <v>1910</v>
      </c>
      <c r="G102" s="61">
        <v>301</v>
      </c>
      <c r="H102" s="61"/>
      <c r="I102" s="61">
        <f t="shared" si="5"/>
        <v>2211</v>
      </c>
    </row>
    <row r="103" spans="1:16" s="4" customFormat="1" ht="15.75">
      <c r="A103" s="35"/>
      <c r="B103" s="35">
        <v>85410</v>
      </c>
      <c r="C103" s="38"/>
      <c r="D103" s="41" t="s">
        <v>39</v>
      </c>
      <c r="E103" s="39">
        <f>SUM(E104:E105)</f>
        <v>281327</v>
      </c>
      <c r="F103" s="58"/>
      <c r="G103" s="58">
        <f>SUM(G104:G105)</f>
        <v>48000</v>
      </c>
      <c r="H103" s="58">
        <f>SUM(H104:H105)</f>
        <v>43200</v>
      </c>
      <c r="I103" s="60">
        <f aca="true" t="shared" si="6" ref="I103:I116">F103+G103-H103</f>
        <v>4800</v>
      </c>
      <c r="N103" s="94"/>
      <c r="O103" s="94"/>
      <c r="P103" s="86"/>
    </row>
    <row r="104" spans="1:9" ht="15" outlineLevel="1">
      <c r="A104" s="32"/>
      <c r="B104" s="32"/>
      <c r="C104" s="33">
        <v>4210</v>
      </c>
      <c r="D104" s="37" t="s">
        <v>4</v>
      </c>
      <c r="E104" s="40">
        <v>280967</v>
      </c>
      <c r="F104" s="59">
        <v>363900</v>
      </c>
      <c r="G104" s="61">
        <v>8000</v>
      </c>
      <c r="H104" s="61">
        <f>40000+3200</f>
        <v>43200</v>
      </c>
      <c r="I104" s="61">
        <f t="shared" si="6"/>
        <v>328700</v>
      </c>
    </row>
    <row r="105" spans="1:9" ht="15" outlineLevel="1">
      <c r="A105" s="32"/>
      <c r="B105" s="32"/>
      <c r="C105" s="33">
        <v>4270</v>
      </c>
      <c r="D105" s="37" t="s">
        <v>10</v>
      </c>
      <c r="E105" s="40">
        <v>360</v>
      </c>
      <c r="F105" s="59">
        <v>25040</v>
      </c>
      <c r="G105" s="61">
        <v>40000</v>
      </c>
      <c r="H105" s="61"/>
      <c r="I105" s="61">
        <f t="shared" si="6"/>
        <v>65040</v>
      </c>
    </row>
    <row r="106" spans="1:16" s="4" customFormat="1" ht="15.75">
      <c r="A106" s="35"/>
      <c r="B106" s="35">
        <v>85415</v>
      </c>
      <c r="C106" s="38"/>
      <c r="D106" s="41" t="s">
        <v>40</v>
      </c>
      <c r="E106" s="36">
        <f>SUM(E107:E107)</f>
        <v>46740</v>
      </c>
      <c r="F106" s="58"/>
      <c r="G106" s="58">
        <f>SUM(G107:G107)</f>
        <v>4800</v>
      </c>
      <c r="H106" s="58">
        <f>SUM(H107:H107)</f>
        <v>0</v>
      </c>
      <c r="I106" s="60">
        <f t="shared" si="6"/>
        <v>4800</v>
      </c>
      <c r="N106" s="94"/>
      <c r="O106" s="94"/>
      <c r="P106" s="86"/>
    </row>
    <row r="107" spans="1:16" s="1" customFormat="1" ht="25.5" outlineLevel="1">
      <c r="A107" s="32"/>
      <c r="B107" s="32"/>
      <c r="C107" s="33">
        <v>3240</v>
      </c>
      <c r="D107" s="37" t="s">
        <v>49</v>
      </c>
      <c r="E107" s="34">
        <v>46740</v>
      </c>
      <c r="F107" s="59">
        <v>65800</v>
      </c>
      <c r="G107" s="59">
        <v>4800</v>
      </c>
      <c r="H107" s="59"/>
      <c r="I107" s="61">
        <f t="shared" si="6"/>
        <v>70600</v>
      </c>
      <c r="N107" s="96"/>
      <c r="O107" s="96"/>
      <c r="P107" s="88"/>
    </row>
    <row r="108" spans="1:16" s="4" customFormat="1" ht="15.75">
      <c r="A108" s="35"/>
      <c r="B108" s="35">
        <v>85446</v>
      </c>
      <c r="C108" s="38"/>
      <c r="D108" s="41" t="s">
        <v>37</v>
      </c>
      <c r="E108" s="36">
        <f>SUM(E109:E110)</f>
        <v>1870</v>
      </c>
      <c r="F108" s="58"/>
      <c r="G108" s="58">
        <f>SUM(G109:G110)</f>
        <v>0</v>
      </c>
      <c r="H108" s="58">
        <f>SUM(H109:H110)</f>
        <v>1650</v>
      </c>
      <c r="I108" s="60">
        <f t="shared" si="6"/>
        <v>-1650</v>
      </c>
      <c r="N108" s="94"/>
      <c r="O108" s="94"/>
      <c r="P108" s="86"/>
    </row>
    <row r="109" spans="1:16" s="22" customFormat="1" ht="15" outlineLevel="1">
      <c r="A109" s="53"/>
      <c r="B109" s="53"/>
      <c r="C109" s="51">
        <v>4300</v>
      </c>
      <c r="D109" s="47" t="s">
        <v>16</v>
      </c>
      <c r="E109" s="52">
        <v>1770</v>
      </c>
      <c r="F109" s="64">
        <v>3860</v>
      </c>
      <c r="G109" s="64"/>
      <c r="H109" s="64">
        <v>1270</v>
      </c>
      <c r="I109" s="61">
        <f t="shared" si="6"/>
        <v>2590</v>
      </c>
      <c r="N109" s="93"/>
      <c r="O109" s="93"/>
      <c r="P109" s="85"/>
    </row>
    <row r="110" spans="1:16" s="22" customFormat="1" ht="15" outlineLevel="1">
      <c r="A110" s="53"/>
      <c r="B110" s="53"/>
      <c r="C110" s="51">
        <v>4410</v>
      </c>
      <c r="D110" s="47" t="s">
        <v>11</v>
      </c>
      <c r="E110" s="52">
        <v>100</v>
      </c>
      <c r="F110" s="64">
        <v>380</v>
      </c>
      <c r="G110" s="64"/>
      <c r="H110" s="64">
        <v>380</v>
      </c>
      <c r="I110" s="61">
        <f t="shared" si="6"/>
        <v>0</v>
      </c>
      <c r="N110" s="93"/>
      <c r="O110" s="93"/>
      <c r="P110" s="85"/>
    </row>
    <row r="111" spans="1:16" s="14" customFormat="1" ht="15.75">
      <c r="A111" s="29">
        <v>926</v>
      </c>
      <c r="B111" s="29"/>
      <c r="C111" s="30"/>
      <c r="D111" s="42" t="s">
        <v>41</v>
      </c>
      <c r="E111" s="31">
        <f>SUM(E112:E112)</f>
        <v>17500</v>
      </c>
      <c r="F111" s="70">
        <f>SUM(F112:F112)</f>
        <v>0</v>
      </c>
      <c r="G111" s="57">
        <f>SUM(G112:G112)</f>
        <v>6500</v>
      </c>
      <c r="H111" s="57">
        <f>SUM(H112:H112)</f>
        <v>0</v>
      </c>
      <c r="I111" s="57">
        <f t="shared" si="6"/>
        <v>6500</v>
      </c>
      <c r="N111" s="91"/>
      <c r="O111" s="91"/>
      <c r="P111" s="83"/>
    </row>
    <row r="112" spans="1:16" s="13" customFormat="1" ht="25.5" outlineLevel="1">
      <c r="A112" s="35"/>
      <c r="B112" s="35">
        <v>92605</v>
      </c>
      <c r="C112" s="38"/>
      <c r="D112" s="41" t="s">
        <v>42</v>
      </c>
      <c r="E112" s="39">
        <f>SUM(E113:E115)</f>
        <v>17500</v>
      </c>
      <c r="F112" s="58"/>
      <c r="G112" s="60">
        <f>SUM(G113:G115)</f>
        <v>6500</v>
      </c>
      <c r="H112" s="60">
        <f>SUM(H113:H115)</f>
        <v>0</v>
      </c>
      <c r="I112" s="60">
        <f t="shared" si="6"/>
        <v>6500</v>
      </c>
      <c r="N112" s="92"/>
      <c r="O112" s="92"/>
      <c r="P112" s="84"/>
    </row>
    <row r="113" spans="1:9" ht="15" outlineLevel="2">
      <c r="A113" s="32"/>
      <c r="B113" s="32"/>
      <c r="C113" s="33">
        <v>4210</v>
      </c>
      <c r="D113" s="37" t="s">
        <v>4</v>
      </c>
      <c r="E113" s="40">
        <v>12036</v>
      </c>
      <c r="F113" s="71">
        <v>25620</v>
      </c>
      <c r="G113" s="63">
        <f>1200+1900+580</f>
        <v>3680</v>
      </c>
      <c r="H113" s="63"/>
      <c r="I113" s="61">
        <f t="shared" si="6"/>
        <v>29300</v>
      </c>
    </row>
    <row r="114" spans="1:9" ht="15" outlineLevel="2">
      <c r="A114" s="32"/>
      <c r="B114" s="32"/>
      <c r="C114" s="33">
        <v>4170</v>
      </c>
      <c r="D114" s="37" t="s">
        <v>47</v>
      </c>
      <c r="E114" s="40">
        <v>1440</v>
      </c>
      <c r="F114" s="71">
        <v>1520</v>
      </c>
      <c r="G114" s="63">
        <v>2600</v>
      </c>
      <c r="H114" s="63"/>
      <c r="I114" s="61">
        <f t="shared" si="6"/>
        <v>4120</v>
      </c>
    </row>
    <row r="115" spans="1:9" ht="15" outlineLevel="2">
      <c r="A115" s="32"/>
      <c r="B115" s="32"/>
      <c r="C115" s="33">
        <v>4300</v>
      </c>
      <c r="D115" s="37" t="s">
        <v>16</v>
      </c>
      <c r="E115" s="40">
        <v>4024</v>
      </c>
      <c r="F115" s="71">
        <v>6220</v>
      </c>
      <c r="G115" s="63">
        <v>220</v>
      </c>
      <c r="H115" s="63"/>
      <c r="I115" s="61">
        <f t="shared" si="6"/>
        <v>6440</v>
      </c>
    </row>
    <row r="116" spans="1:16" s="14" customFormat="1" ht="15.75">
      <c r="A116" s="29"/>
      <c r="B116" s="29"/>
      <c r="C116" s="30"/>
      <c r="D116" s="42" t="s">
        <v>26</v>
      </c>
      <c r="E116" s="31" t="e">
        <f>SUM(#REF!+#REF!+#REF!+#REF!+E10+E23+#REF!+#REF!+E46+#REF!+#REF!+#REF!+#REF!+E93+#REF!+E111)</f>
        <v>#REF!</v>
      </c>
      <c r="F116" s="78">
        <f>(F10+F23+F40+F46+F74+F93+F111)</f>
        <v>0</v>
      </c>
      <c r="G116" s="78">
        <f>(G10+G23+G40+G46+G74+G93+G111+G7)</f>
        <v>632858</v>
      </c>
      <c r="H116" s="78">
        <f>(H10+H23+H40+H46+H74+H93+H111+H7)</f>
        <v>281697</v>
      </c>
      <c r="I116" s="57">
        <f t="shared" si="6"/>
        <v>351161</v>
      </c>
      <c r="N116" s="91"/>
      <c r="O116" s="91"/>
      <c r="P116" s="83"/>
    </row>
    <row r="117" spans="1:16" s="14" customFormat="1" ht="15">
      <c r="A117" s="9"/>
      <c r="B117" s="9"/>
      <c r="C117" s="11"/>
      <c r="D117" s="20"/>
      <c r="E117" s="25"/>
      <c r="F117" s="69"/>
      <c r="G117" s="55"/>
      <c r="H117" s="55"/>
      <c r="I117" s="55"/>
      <c r="N117" s="91"/>
      <c r="O117" s="91"/>
      <c r="P117" s="83"/>
    </row>
  </sheetData>
  <printOptions/>
  <pageMargins left="0.5905511811023623" right="0.5905511811023623" top="0.5905511811023623" bottom="0.5905511811023623" header="0.5118110236220472" footer="0.35433070866141736"/>
  <pageSetup horizontalDpi="600" verticalDpi="6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E23"/>
  <sheetViews>
    <sheetView workbookViewId="0" topLeftCell="A6">
      <selection activeCell="E13" sqref="E13"/>
    </sheetView>
  </sheetViews>
  <sheetFormatPr defaultColWidth="9.00390625" defaultRowHeight="12.75"/>
  <cols>
    <col min="1" max="1" width="4.25390625" style="0" customWidth="1"/>
    <col min="2" max="2" width="15.75390625" style="0" customWidth="1"/>
    <col min="3" max="3" width="17.375" style="0" customWidth="1"/>
    <col min="4" max="4" width="27.375" style="0" customWidth="1"/>
    <col min="5" max="5" width="12.25390625" style="0" customWidth="1"/>
    <col min="6" max="6" width="9.625" style="0" bestFit="1" customWidth="1"/>
    <col min="7" max="7" width="16.125" style="2" customWidth="1"/>
  </cols>
  <sheetData>
    <row r="3" spans="1:5" ht="15">
      <c r="A3" s="28" t="s">
        <v>76</v>
      </c>
      <c r="B3" s="28" t="s">
        <v>77</v>
      </c>
      <c r="C3" s="97" t="s">
        <v>78</v>
      </c>
      <c r="D3" s="98" t="s">
        <v>79</v>
      </c>
      <c r="E3" s="99" t="s">
        <v>80</v>
      </c>
    </row>
    <row r="4" spans="1:5" ht="15">
      <c r="A4" s="111" t="s">
        <v>83</v>
      </c>
      <c r="B4" s="112"/>
      <c r="C4" s="112"/>
      <c r="D4" s="112"/>
      <c r="E4" s="113"/>
    </row>
    <row r="5" spans="1:5" ht="51">
      <c r="A5" s="28">
        <v>1</v>
      </c>
      <c r="B5" s="28" t="s">
        <v>81</v>
      </c>
      <c r="C5" s="97" t="s">
        <v>82</v>
      </c>
      <c r="D5" s="97" t="s">
        <v>95</v>
      </c>
      <c r="E5" s="100">
        <v>2500</v>
      </c>
    </row>
    <row r="6" spans="1:5" ht="63.75">
      <c r="A6" s="28">
        <v>2</v>
      </c>
      <c r="B6" s="28" t="s">
        <v>87</v>
      </c>
      <c r="C6" s="97" t="s">
        <v>109</v>
      </c>
      <c r="D6" s="97" t="s">
        <v>89</v>
      </c>
      <c r="E6" s="100">
        <v>687</v>
      </c>
    </row>
    <row r="7" spans="1:5" ht="25.5">
      <c r="A7" s="28">
        <v>3</v>
      </c>
      <c r="B7" s="28" t="s">
        <v>99</v>
      </c>
      <c r="C7" s="97" t="s">
        <v>100</v>
      </c>
      <c r="D7" s="97" t="s">
        <v>110</v>
      </c>
      <c r="E7" s="100">
        <v>3700</v>
      </c>
    </row>
    <row r="8" spans="1:5" ht="76.5">
      <c r="A8" s="28">
        <v>4</v>
      </c>
      <c r="B8" s="28" t="s">
        <v>103</v>
      </c>
      <c r="C8" s="97" t="s">
        <v>100</v>
      </c>
      <c r="D8" s="97" t="s">
        <v>111</v>
      </c>
      <c r="E8" s="100">
        <v>1420</v>
      </c>
    </row>
    <row r="9" spans="1:5" ht="89.25">
      <c r="A9" s="28">
        <v>5</v>
      </c>
      <c r="B9" s="28" t="s">
        <v>102</v>
      </c>
      <c r="C9" s="97" t="s">
        <v>68</v>
      </c>
      <c r="D9" s="97" t="s">
        <v>104</v>
      </c>
      <c r="E9" s="100">
        <v>4800</v>
      </c>
    </row>
    <row r="10" spans="1:5" ht="25.5">
      <c r="A10" s="28">
        <v>6</v>
      </c>
      <c r="B10" s="28" t="s">
        <v>85</v>
      </c>
      <c r="C10" s="97" t="s">
        <v>101</v>
      </c>
      <c r="D10" s="97" t="s">
        <v>105</v>
      </c>
      <c r="E10" s="100">
        <v>2000</v>
      </c>
    </row>
    <row r="11" spans="1:5" ht="76.5">
      <c r="A11" s="28">
        <v>7</v>
      </c>
      <c r="B11" s="28" t="s">
        <v>92</v>
      </c>
      <c r="C11" s="97" t="s">
        <v>93</v>
      </c>
      <c r="D11" s="97" t="s">
        <v>106</v>
      </c>
      <c r="E11" s="100">
        <v>3600</v>
      </c>
    </row>
    <row r="12" spans="1:5" ht="38.25">
      <c r="A12" s="28">
        <v>8</v>
      </c>
      <c r="B12" s="28" t="s">
        <v>114</v>
      </c>
      <c r="C12" s="97" t="s">
        <v>109</v>
      </c>
      <c r="D12" s="97" t="s">
        <v>113</v>
      </c>
      <c r="E12" s="100">
        <f>4500+580</f>
        <v>5080</v>
      </c>
    </row>
    <row r="13" spans="1:5" ht="15">
      <c r="A13" s="101" t="s">
        <v>90</v>
      </c>
      <c r="B13" s="102"/>
      <c r="C13" s="102"/>
      <c r="D13" s="103"/>
      <c r="E13" s="104">
        <f>SUM(E5:E12)</f>
        <v>23787</v>
      </c>
    </row>
    <row r="14" spans="1:5" ht="15">
      <c r="A14" s="108" t="s">
        <v>84</v>
      </c>
      <c r="B14" s="109"/>
      <c r="C14" s="109"/>
      <c r="D14" s="109"/>
      <c r="E14" s="110"/>
    </row>
    <row r="15" spans="1:5" ht="51">
      <c r="A15" s="28">
        <v>1</v>
      </c>
      <c r="B15" s="28" t="s">
        <v>85</v>
      </c>
      <c r="C15" s="97" t="s">
        <v>86</v>
      </c>
      <c r="D15" s="97" t="s">
        <v>91</v>
      </c>
      <c r="E15" s="100">
        <v>5800</v>
      </c>
    </row>
    <row r="16" spans="1:5" ht="38.25">
      <c r="A16" s="28">
        <v>2</v>
      </c>
      <c r="B16" s="28" t="s">
        <v>88</v>
      </c>
      <c r="C16" s="97" t="s">
        <v>68</v>
      </c>
      <c r="D16" s="97" t="s">
        <v>112</v>
      </c>
      <c r="E16" s="100">
        <v>18000</v>
      </c>
    </row>
    <row r="17" spans="1:5" ht="25.5">
      <c r="A17" s="28">
        <v>3</v>
      </c>
      <c r="B17" s="28" t="s">
        <v>88</v>
      </c>
      <c r="C17" s="97" t="s">
        <v>115</v>
      </c>
      <c r="D17" s="97" t="s">
        <v>116</v>
      </c>
      <c r="E17" s="100">
        <v>4500</v>
      </c>
    </row>
    <row r="18" spans="1:5" ht="15">
      <c r="A18" s="28" t="s">
        <v>108</v>
      </c>
      <c r="B18" s="28"/>
      <c r="C18" s="105"/>
      <c r="D18" s="97"/>
      <c r="E18" s="104">
        <f>SUM(E15:E17)</f>
        <v>28300</v>
      </c>
    </row>
    <row r="19" spans="1:5" ht="15">
      <c r="A19" s="114" t="s">
        <v>96</v>
      </c>
      <c r="B19" s="115"/>
      <c r="C19" s="115"/>
      <c r="D19" s="115"/>
      <c r="E19" s="116"/>
    </row>
    <row r="20" spans="1:5" ht="24.75" customHeight="1">
      <c r="A20" s="117" t="s">
        <v>107</v>
      </c>
      <c r="B20" s="118"/>
      <c r="C20" s="118"/>
      <c r="D20" s="119"/>
      <c r="E20" s="100">
        <v>38760</v>
      </c>
    </row>
    <row r="21" spans="1:5" ht="15">
      <c r="A21" s="108" t="s">
        <v>94</v>
      </c>
      <c r="B21" s="109"/>
      <c r="C21" s="109"/>
      <c r="D21" s="110"/>
      <c r="E21" s="100"/>
    </row>
    <row r="22" spans="1:5" ht="51">
      <c r="A22" s="28">
        <v>1</v>
      </c>
      <c r="B22" s="28" t="s">
        <v>81</v>
      </c>
      <c r="C22" s="97" t="s">
        <v>82</v>
      </c>
      <c r="D22" s="97" t="s">
        <v>97</v>
      </c>
      <c r="E22" s="100">
        <v>38700</v>
      </c>
    </row>
    <row r="23" spans="1:5" ht="15">
      <c r="A23" s="108" t="s">
        <v>98</v>
      </c>
      <c r="B23" s="109"/>
      <c r="C23" s="109"/>
      <c r="D23" s="110"/>
      <c r="E23" s="100">
        <f>E20-E22</f>
        <v>60</v>
      </c>
    </row>
  </sheetData>
  <mergeCells count="6">
    <mergeCell ref="A21:D21"/>
    <mergeCell ref="A23:D23"/>
    <mergeCell ref="A4:E4"/>
    <mergeCell ref="A14:E14"/>
    <mergeCell ref="A19:E19"/>
    <mergeCell ref="A20:D2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8" sqref="I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starostwo</cp:lastModifiedBy>
  <cp:lastPrinted>2007-11-14T07:32:41Z</cp:lastPrinted>
  <dcterms:created xsi:type="dcterms:W3CDTF">2002-09-13T05:51:01Z</dcterms:created>
  <dcterms:modified xsi:type="dcterms:W3CDTF">2007-11-14T07:33:10Z</dcterms:modified>
  <cp:category/>
  <cp:version/>
  <cp:contentType/>
  <cp:contentStatus/>
</cp:coreProperties>
</file>