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<sst xmlns="http://schemas.openxmlformats.org/spreadsheetml/2006/main" count="576" uniqueCount="207">
  <si>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</si>
  <si>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</si>
  <si>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</si>
  <si>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</si>
  <si>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</si>
  <si>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</si>
  <si>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</si>
  <si>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</si>
  <si>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>Zakup pozostałych usług</t>
  </si>
  <si>
    <t>.020</t>
  </si>
  <si>
    <t>LEŚNICTWO</t>
  </si>
  <si>
    <t>.02001</t>
  </si>
  <si>
    <t>Gospodarka leśna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</si>
  <si>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</si>
  <si>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</si>
  <si>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</si>
  <si>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</si>
  <si>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</si>
  <si>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</si>
  <si>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</si>
  <si>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</si>
  <si>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</si>
  <si>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</si>
  <si>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</si>
  <si>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</si>
  <si>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</si>
  <si>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</si>
  <si>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</si>
  <si>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</si>
  <si>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</si>
  <si>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</si>
  <si>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</si>
  <si>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Gospodarka gruntami i nieruchomościami- skarb państwa</t>
  </si>
  <si>
    <t xml:space="preserve">Gospodarka gruntami i nieruchomościami- Powiat Toruński </t>
  </si>
  <si>
    <t>DZIAŁALNOŚĆ USŁUGOWA</t>
  </si>
  <si>
    <t>Zakup usług pozostałych</t>
  </si>
  <si>
    <t>w tym :</t>
  </si>
  <si>
    <t>Gospodarka gruntami i nieruchomościami- Skarb Państwa</t>
  </si>
  <si>
    <t>Nadzór budowlany</t>
  </si>
  <si>
    <t>Rady powiatów</t>
  </si>
  <si>
    <t>Różne wydatki na rzecz osób fizycznych</t>
  </si>
  <si>
    <t>Starostwa powiatowe</t>
  </si>
  <si>
    <t xml:space="preserve">Zakup usług zdrowotnych </t>
  </si>
  <si>
    <t>Pozostała działalność</t>
  </si>
  <si>
    <t>w tym:</t>
  </si>
  <si>
    <t>*</t>
  </si>
  <si>
    <t>RAZEM   WYDATKI BUDŻETOWE</t>
  </si>
  <si>
    <t>Prace geodezyjne i kartograficzne (nieinwest.)</t>
  </si>
  <si>
    <t xml:space="preserve">Wpłaty  gmin i powiatów na rzecz innych jednostek samorz.teryt. oraz związków gmin i związków powiatów na dofinansowanie zadań bieżących </t>
  </si>
  <si>
    <t xml:space="preserve">Różne  wydatki na rzecz osób fizycznych </t>
  </si>
  <si>
    <t xml:space="preserve">Pozostała działalność </t>
  </si>
  <si>
    <t xml:space="preserve">Urzędy Wojewódzkie </t>
  </si>
  <si>
    <t xml:space="preserve">Zakup  usług  pozostałych </t>
  </si>
  <si>
    <t>POMOC SPOŁECZNA</t>
  </si>
  <si>
    <t xml:space="preserve">Placówki Opiekuńczo-Wychowawcze </t>
  </si>
  <si>
    <t>Świadczenia społeczne</t>
  </si>
  <si>
    <t>Zakup środków żywności</t>
  </si>
  <si>
    <t>Zakup pomocy naukowych, dydaktycznych i książek</t>
  </si>
  <si>
    <t>Zakup pomocy naukowych , dydaktycznych , książek</t>
  </si>
  <si>
    <t>Domy pomocy społecznej</t>
  </si>
  <si>
    <t>Zakup usług zdrowotnych</t>
  </si>
  <si>
    <t>Opłaty na rzecz budżetów jednostek samorządu terytorialnego</t>
  </si>
  <si>
    <t>Jednostki specjalistycznego poradnictwa, mieszkania chronione i ośrodki interwencji kryzysowej</t>
  </si>
  <si>
    <t>Rodziny zastępcze</t>
  </si>
  <si>
    <t>POZOSTAŁE ZADANIA W ZAKRESIE POLITYKI SPOŁECZNEJ</t>
  </si>
  <si>
    <t>OŚWIATA I WYCHOWANIE</t>
  </si>
  <si>
    <t>Szkoła podstawowa  specjalna</t>
  </si>
  <si>
    <t>Składki na ubezpieczenie społeczne</t>
  </si>
  <si>
    <t>Licea ogólnokształcące</t>
  </si>
  <si>
    <t>Dotacja podmiotowa z budżetu dla niepublicznej szkoły lub innej placówki oświatowo - wychowawczej</t>
  </si>
  <si>
    <t>Szkoły  zawodowe</t>
  </si>
  <si>
    <t>Szkoły artystyczne</t>
  </si>
  <si>
    <t>Dokształcanie i doskonalenie nauczycieli</t>
  </si>
  <si>
    <t>Zakup  usług pozostałych</t>
  </si>
  <si>
    <t>EDUKACYJNA OPIEKA WYCHOWAWCZA</t>
  </si>
  <si>
    <t>Świetlice szkolne</t>
  </si>
  <si>
    <t xml:space="preserve">Internaty i bursy szkolne </t>
  </si>
  <si>
    <t xml:space="preserve">Pomoc materialna dla uczniów </t>
  </si>
  <si>
    <t>KULTURA I OCHRONA DZIEDZICTWA NARODOWEGO</t>
  </si>
  <si>
    <t>KULTURA FIZYCZNA I SPORT</t>
  </si>
  <si>
    <t>Zadania w zakresie kultury fizycznej i sportu</t>
  </si>
  <si>
    <t xml:space="preserve">Dotacja  celowa  z  budżetu  na  finansowanie  lub  dofinansowanie  zadań  zleconych  do  realizacji  pozostałym  jednostkom  nie    zaliczanym  do  sektora  finansów  publicznych </t>
  </si>
  <si>
    <t>Opłaty na rzecz budżetów jednostek samorz.teryt.</t>
  </si>
  <si>
    <t xml:space="preserve">Opracowania  geodezyjne i kartograficzne </t>
  </si>
  <si>
    <t xml:space="preserve">Poradnie psychologiczno -pedagogiczne, w  tym  poradnie  specjalistyczne </t>
  </si>
  <si>
    <t>Wydatki osobowe nie zaliczane do wynagr.</t>
  </si>
  <si>
    <t>Powiatowe centra pomocy rodzinie</t>
  </si>
  <si>
    <t>Wydatki osobowe niezaliczone do wynagrodzeń</t>
  </si>
  <si>
    <t xml:space="preserve">Wydatki  inwestycyjne  jednostek  budżetowych </t>
  </si>
  <si>
    <t xml:space="preserve">Administracja  publiczna </t>
  </si>
  <si>
    <t xml:space="preserve">Wynagrodzenia  bezosobowe </t>
  </si>
  <si>
    <t>Wynagrodzenie  bezosobowe</t>
  </si>
  <si>
    <t>Zakup   usług  pozostałych</t>
  </si>
  <si>
    <t>Wynagrodzenia  bezosobowe</t>
  </si>
  <si>
    <t>Wynagrodzenie bezosobowe</t>
  </si>
  <si>
    <t xml:space="preserve">Stypendia  oraz  inne formy pomocy dla uczniów </t>
  </si>
  <si>
    <t>w  tym:</t>
  </si>
  <si>
    <t xml:space="preserve">Wpłaty  na  PFRON </t>
  </si>
  <si>
    <t xml:space="preserve">Promocja jednostek  samorządu  terytorialnego </t>
  </si>
  <si>
    <t xml:space="preserve">Zakup  usług  dostępu  do  sieci  Internet </t>
  </si>
  <si>
    <t xml:space="preserve">Pozostała  działalność </t>
  </si>
  <si>
    <t xml:space="preserve">Ośrodki  wsparcia </t>
  </si>
  <si>
    <t xml:space="preserve">Wydatki    inwestycyjne  jednostek  budżetowych </t>
  </si>
  <si>
    <t>Usługi zdrowotne</t>
  </si>
  <si>
    <t>Wydatki inwestycyjne jedn.budżet.</t>
  </si>
  <si>
    <t>Wydatki inwestycyjne jednostek budżetowych</t>
  </si>
  <si>
    <t xml:space="preserve">*Placówka Opiekuńczo - Wychowawcza w Głuchowie </t>
  </si>
  <si>
    <t>*DPS WIELKA NIESZAWKA</t>
  </si>
  <si>
    <t>*DPS DOBRZEJEWICE</t>
  </si>
  <si>
    <t>*DPS BROWINA</t>
  </si>
  <si>
    <t>*DPS PIGŻA</t>
  </si>
  <si>
    <t xml:space="preserve">*PCPR  w Toruniu </t>
  </si>
  <si>
    <t>Opłaty za korzystanie   ze  środowiska</t>
  </si>
  <si>
    <t xml:space="preserve">realizacja  PINB  w  Toruniu </t>
  </si>
  <si>
    <t xml:space="preserve">Koszty postępowania sądowego i prokuratorskiego </t>
  </si>
  <si>
    <t xml:space="preserve">Powiatowe urzędy pracy </t>
  </si>
  <si>
    <t xml:space="preserve">zakup  usług  pozostałych </t>
  </si>
  <si>
    <t xml:space="preserve">zakup  usług  zdrowotnych </t>
  </si>
  <si>
    <t xml:space="preserve">WYKONANIE  31.12.2005 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</si>
  <si>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</si>
  <si>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</si>
  <si>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</si>
  <si>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</si>
  <si>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</si>
  <si>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Zakup akcesoriów komputerowych w tym programów i licencji</t>
  </si>
  <si>
    <t>Szkolenia pracowników</t>
  </si>
  <si>
    <t>Zakup materiałów papierniczych do sprzętu</t>
  </si>
  <si>
    <t>Zakup akcesoriów komputerowych</t>
  </si>
  <si>
    <t>Dotacje celowe przekazane dla powiatu na zadania bieżące realizowane na podstawie porozumień (umów) między jednostkami samorządu terytorialnego</t>
  </si>
  <si>
    <t xml:space="preserve">*Starostwo Powiatowe </t>
  </si>
  <si>
    <t>zakup usług zdrowotnych</t>
  </si>
  <si>
    <t>*Starostwo Powiatowe</t>
  </si>
  <si>
    <t xml:space="preserve">Zakup  usług obejmujących   wykonanie  ekspertyz, analiz   i  opinii </t>
  </si>
  <si>
    <t>Szkolenia pracowników nie będących członkami korpusu służby cywilnej</t>
  </si>
  <si>
    <t xml:space="preserve">Podatek  od nieruchomości </t>
  </si>
  <si>
    <t xml:space="preserve">BUDŻET  2007 </t>
  </si>
  <si>
    <t>Wpłaty  PFRON</t>
  </si>
  <si>
    <t xml:space="preserve">Odsetki  pozostałe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</si>
  <si>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</si>
  <si>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</si>
  <si>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</si>
  <si>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Wydatki na zakupy inwestycyjne jednostek budżetowych</t>
  </si>
  <si>
    <t>Opłata z tytułu usług telekomunikacyjnych telefonii stacjonarnej</t>
  </si>
  <si>
    <t>Podatek na rzecz budżetów j.s.t.</t>
  </si>
  <si>
    <t>Zakup leków i wyrobów  medycznych i produktów biobójczych</t>
  </si>
  <si>
    <t>Zakup leków ,wyrobów  medycznych i produktów biobójczych</t>
  </si>
  <si>
    <t>Opłaty za administrowanie i   czynsze   za  budynki , lokale  i  pomieszczenia   garażowe</t>
  </si>
  <si>
    <t>Dotacje celowe przekazane dla  powiatu  na zadania  bieżące realizowane na podstawie porozumień (umów) między  jednostkami samorządu terytorialnego</t>
  </si>
  <si>
    <t xml:space="preserve">*ŚDS w  Osieku  -  DPS  Dobrzejewice </t>
  </si>
  <si>
    <t xml:space="preserve">*ŚDS  -  DPS  Browina  </t>
  </si>
  <si>
    <t xml:space="preserve">*PCPR w Toruniu </t>
  </si>
  <si>
    <t xml:space="preserve">Z.Sz.  CKU  Gronowo </t>
  </si>
  <si>
    <t>Zakup usług  obejmujących  tłumaczenia</t>
  </si>
  <si>
    <t>Kary  i  odszkodowania wypłacane na rzecz osób fizycznych</t>
  </si>
  <si>
    <t>ZWIĘKSZENIA</t>
  </si>
  <si>
    <t xml:space="preserve">PLAN  O   ZMIANACH </t>
  </si>
  <si>
    <t>Dotacje celowe przekazane do   samorządu   województwa  na zadania  bieżące realizowane na podstawie porozumień (umów) między  jednostkami samorządu terytorialnego</t>
  </si>
  <si>
    <t xml:space="preserve">ZMNIEJSZENIA </t>
  </si>
  <si>
    <t xml:space="preserve">Załącznik  nr  2  do  uchwały   Rady     Powiatu  Toruńskiego </t>
  </si>
  <si>
    <t xml:space="preserve">WYDATKI   BUDŻETOWE  </t>
  </si>
  <si>
    <t xml:space="preserve">w  sprawie Budżetu  Powiatu  Toruńskiego na  2007 .  </t>
  </si>
  <si>
    <t>Wydatki  na   zakupy  inwestycyjne jednostek budżetowych</t>
  </si>
  <si>
    <t>Wydatki  inwestycyjne jednostek budżetowych</t>
  </si>
  <si>
    <t>LP</t>
  </si>
  <si>
    <t>KLAS.</t>
  </si>
  <si>
    <t xml:space="preserve">JEDNOSTKA  </t>
  </si>
  <si>
    <t xml:space="preserve">ZADANIE  </t>
  </si>
  <si>
    <t xml:space="preserve">KWOTA </t>
  </si>
  <si>
    <t>852-85201</t>
  </si>
  <si>
    <t xml:space="preserve">Placówka Opiekuńczo-  Wychowawcze w Głuchowie </t>
  </si>
  <si>
    <t xml:space="preserve">PODZIAŁ   REZERWY    OGÓLNEJ   POWIATU </t>
  </si>
  <si>
    <t xml:space="preserve">PODZIAŁ   REZERWY  INWESTYCYJNEJ POWIATU </t>
  </si>
  <si>
    <t>852-85202</t>
  </si>
  <si>
    <t>DPS   Pigża</t>
  </si>
  <si>
    <t>750-75020</t>
  </si>
  <si>
    <t>801-80130</t>
  </si>
  <si>
    <t xml:space="preserve">uzupełnienie  środków   na   dokształcanie   zawodowe(    dodatkowa  umowa   z  pracownikiem  w  sprawie  dofinansowania  czesnego  ) </t>
  </si>
  <si>
    <t>razem  podział   rezerwy   ogólnej  powiatu</t>
  </si>
  <si>
    <t xml:space="preserve">uzupełnienie   środków na  standaryzację   DPS  -  dostosowanie  środków   do  kosztorysu  inwestorskiego  </t>
  </si>
  <si>
    <t>801-80195</t>
  </si>
  <si>
    <t xml:space="preserve">Z.Sz   w   Chełmży , Z.Sz. CKU  Gronowo </t>
  </si>
  <si>
    <t xml:space="preserve">ZMIANA   PRZEZNACZENIA </t>
  </si>
  <si>
    <t xml:space="preserve">dodatkowe  wydatki   na   wychowanków </t>
  </si>
  <si>
    <t>ZMIANA   PRZEZNACZENIA    REZERWY   CELOWEJ   NA   PODWYŻKI  WYNAGRODZEŃ</t>
  </si>
  <si>
    <t xml:space="preserve">standaryzacja    wyposażenia   placówki    realizowana  przy    udziale   dotacji   celowej   </t>
  </si>
  <si>
    <t xml:space="preserve">Pozostaje    rezerwy   celowej   na  podwyżki </t>
  </si>
  <si>
    <t>700-70005</t>
  </si>
  <si>
    <t>j.w</t>
  </si>
  <si>
    <t xml:space="preserve">DPS  Browina </t>
  </si>
  <si>
    <t>854-85410</t>
  </si>
  <si>
    <t>926-92695</t>
  </si>
  <si>
    <t xml:space="preserve">materiały    do remontu   w  związku   przeniesieniem  mieszkańców   budynku   przy   kotłowni   na  terenie  Gronowa  do   innych  mieszkań  (  z  powodu zagrożenie  zdrowia  i  życia  ) </t>
  </si>
  <si>
    <t xml:space="preserve">naprawa   sprzętu   kuchennego  (  awaria  ) </t>
  </si>
  <si>
    <t xml:space="preserve">monitoring szkoły   - w  części  z    nowego  programu  rządowego   wspierania  organów  prowadzących   w  zapewnieniu   bezpiecznych   warunków   nauki </t>
  </si>
  <si>
    <t xml:space="preserve">POZOSTAŁA   KWOTA   REZERWY  CELOWEJ   NA  PODWYŻKI   WYNAGRODZEŃ </t>
  </si>
  <si>
    <t>Razem  podział   rezerwy  celowej  na  inwestycje  powiatu</t>
  </si>
  <si>
    <t>Starostwo  Powiatowe   w Toruniu</t>
  </si>
  <si>
    <t xml:space="preserve">koszty  nowego  postępowania  sądowego </t>
  </si>
  <si>
    <t xml:space="preserve">wydatki   bieżące  potrzebne    do   przygotowana  drużyny   samorządu  powiatowego  do nowych  rozgrywek  sportowych   i uczestnictwo   w rozgrywkach  </t>
  </si>
  <si>
    <t xml:space="preserve">rozszerzenie   zadania  inwestycyjnego  -  pracownia   gastronomiczna </t>
  </si>
  <si>
    <t xml:space="preserve">Obsługa  dodatkowych imprez  powiatowych    </t>
  </si>
  <si>
    <t>926-92605</t>
  </si>
  <si>
    <t>Z.Sz   w   Chełmży ,</t>
  </si>
  <si>
    <t xml:space="preserve">montaż  drzwi    ewakuacyjnych  p.poż </t>
  </si>
  <si>
    <t xml:space="preserve">Zakup  usług  dostępu  do  sieci  internet </t>
  </si>
  <si>
    <t>zmiana  21.12.2007</t>
  </si>
  <si>
    <t>Oplaty   na   rzecz  budżetu  państwa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</si>
</sst>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2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 shrinkToFit="1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left" vertical="center" wrapText="1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shrinkToFit="1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wrapText="1" shrinkToFit="1"/>
    </xf>
    <xf numFmtId="3" fontId="1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173" fontId="9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173" fontId="8" fillId="0" borderId="1" xfId="0" applyNumberFormat="1" applyFont="1" applyBorder="1" applyAlignment="1">
      <alignment vertical="center" shrinkToFit="1"/>
    </xf>
    <xf numFmtId="173" fontId="8" fillId="0" borderId="1" xfId="0" applyNumberFormat="1" applyFont="1" applyBorder="1" applyAlignment="1">
      <alignment vertical="center"/>
    </xf>
    <xf numFmtId="173" fontId="8" fillId="0" borderId="1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right"/>
    </xf>
    <xf numFmtId="173" fontId="8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0" fillId="0" borderId="1" xfId="0" applyNumberFormat="1" applyFont="1" applyBorder="1" applyAlignment="1">
      <alignment vertical="center" shrinkToFi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17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 quotePrefix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3" fontId="1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10"/>
  <sheetViews>
    <sheetView tabSelected="1" showOutlineSymbols="0" workbookViewId="0" topLeftCell="A486">
      <selection activeCell="A509" sqref="A509"/>
    </sheetView>
  </sheetViews>
  <sheetFormatPr defaultColWidth="9.00390625" defaultRowHeight="12.75" outlineLevelRow="2" outlineLevelCol="1"/>
  <cols>
    <col min="1" max="1" width="4.625" style="10" bestFit="1" customWidth="1"/>
    <col min="2" max="3" width="7.75390625" style="10" bestFit="1" customWidth="1"/>
    <col min="4" max="4" width="40.375" style="19" customWidth="1"/>
    <col min="5" max="5" width="11.625" style="23" hidden="1" customWidth="1" outlineLevel="1"/>
    <col min="6" max="6" width="13.25390625" style="86" customWidth="1"/>
    <col min="7" max="8" width="10.25390625" style="68" bestFit="1" customWidth="1"/>
    <col min="9" max="9" width="10.125" style="68" customWidth="1"/>
    <col min="10" max="13" width="9.125" style="12" customWidth="1"/>
    <col min="14" max="14" width="21.625" style="108" customWidth="1"/>
    <col min="15" max="15" width="27.25390625" style="108" customWidth="1"/>
    <col min="16" max="16" width="9.125" style="99" customWidth="1"/>
    <col min="17" max="16384" width="9.125" style="12" customWidth="1"/>
  </cols>
  <sheetData>
    <row r="1" spans="1:9" ht="15">
      <c r="A1" s="5"/>
      <c r="B1" s="28" t="s">
        <v>158</v>
      </c>
      <c r="C1" s="5"/>
      <c r="D1" s="16"/>
      <c r="G1" s="97"/>
      <c r="H1" s="98"/>
      <c r="I1" s="98"/>
    </row>
    <row r="2" spans="1:4" ht="15">
      <c r="A2" s="5"/>
      <c r="B2" s="28" t="s">
        <v>160</v>
      </c>
      <c r="C2" s="5"/>
      <c r="D2" s="16"/>
    </row>
    <row r="3" spans="1:4" ht="15">
      <c r="A3" s="5"/>
      <c r="B3" s="21"/>
      <c r="C3" s="5"/>
      <c r="D3" s="16" t="s">
        <v>205</v>
      </c>
    </row>
    <row r="4" spans="1:5" ht="15.75">
      <c r="A4" s="17"/>
      <c r="B4" s="6"/>
      <c r="C4" s="7"/>
      <c r="D4" s="26" t="s">
        <v>159</v>
      </c>
      <c r="E4" s="24"/>
    </row>
    <row r="5" spans="1:5" ht="15">
      <c r="A5" s="8"/>
      <c r="B5" s="6"/>
      <c r="C5" s="7"/>
      <c r="D5" s="18"/>
      <c r="E5" s="24"/>
    </row>
    <row r="6" spans="1:16" s="15" customFormat="1" ht="22.5">
      <c r="A6" s="92" t="s">
        <v>0</v>
      </c>
      <c r="B6" s="92" t="s">
        <v>1</v>
      </c>
      <c r="C6" s="93" t="s">
        <v>2</v>
      </c>
      <c r="D6" s="94" t="s">
        <v>3</v>
      </c>
      <c r="E6" s="91" t="s">
        <v>118</v>
      </c>
      <c r="F6" s="95" t="s">
        <v>135</v>
      </c>
      <c r="G6" s="91" t="s">
        <v>154</v>
      </c>
      <c r="H6" s="91" t="s">
        <v>157</v>
      </c>
      <c r="I6" s="91" t="s">
        <v>155</v>
      </c>
      <c r="N6" s="109"/>
      <c r="O6" s="109"/>
      <c r="P6" s="100"/>
    </row>
    <row r="7" spans="1:16" s="14" customFormat="1" ht="15.75" hidden="1">
      <c r="A7" s="30" t="s">
        <v>4</v>
      </c>
      <c r="B7" s="30"/>
      <c r="C7" s="31"/>
      <c r="D7" s="32" t="s">
        <v>5</v>
      </c>
      <c r="E7" s="33">
        <f>E8</f>
        <v>35000</v>
      </c>
      <c r="F7" s="87">
        <f>F8</f>
        <v>40000</v>
      </c>
      <c r="G7" s="70">
        <f>G8</f>
        <v>0</v>
      </c>
      <c r="H7" s="70">
        <f>H8</f>
        <v>0</v>
      </c>
      <c r="I7" s="70">
        <f>F7+G7-H7</f>
        <v>40000</v>
      </c>
      <c r="N7" s="110"/>
      <c r="O7" s="110"/>
      <c r="P7" s="101"/>
    </row>
    <row r="8" spans="1:16" s="13" customFormat="1" ht="25.5" hidden="1">
      <c r="A8" s="34"/>
      <c r="B8" s="37" t="s">
        <v>6</v>
      </c>
      <c r="C8" s="35"/>
      <c r="D8" s="38" t="s">
        <v>7</v>
      </c>
      <c r="E8" s="39">
        <f>SUM(E9:E9)</f>
        <v>35000</v>
      </c>
      <c r="F8" s="71">
        <f>SUM(F9:F9)</f>
        <v>40000</v>
      </c>
      <c r="G8" s="71">
        <f>SUM(G9:G9)</f>
        <v>0</v>
      </c>
      <c r="H8" s="71">
        <f>SUM(H9:H9)</f>
        <v>0</v>
      </c>
      <c r="I8" s="73">
        <f aca="true" t="shared" si="0" ref="I8:I76">F8+G8-H8</f>
        <v>40000</v>
      </c>
      <c r="N8" s="111"/>
      <c r="O8" s="111"/>
      <c r="P8" s="102"/>
    </row>
    <row r="9" spans="1:9" ht="15" hidden="1" outlineLevel="1">
      <c r="A9" s="34"/>
      <c r="B9" s="34"/>
      <c r="C9" s="35">
        <v>4300</v>
      </c>
      <c r="D9" s="40" t="s">
        <v>52</v>
      </c>
      <c r="E9" s="36">
        <v>35000</v>
      </c>
      <c r="F9" s="72">
        <v>40000</v>
      </c>
      <c r="G9" s="72"/>
      <c r="H9" s="72"/>
      <c r="I9" s="75">
        <f t="shared" si="0"/>
        <v>40000</v>
      </c>
    </row>
    <row r="10" spans="1:16" s="14" customFormat="1" ht="15.75" hidden="1">
      <c r="A10" s="30" t="s">
        <v>9</v>
      </c>
      <c r="B10" s="30"/>
      <c r="C10" s="31"/>
      <c r="D10" s="32" t="s">
        <v>10</v>
      </c>
      <c r="E10" s="33">
        <f>E13+E11</f>
        <v>286067</v>
      </c>
      <c r="F10" s="87">
        <f>F13+F11</f>
        <v>306596</v>
      </c>
      <c r="G10" s="70">
        <f>G13+G11</f>
        <v>0</v>
      </c>
      <c r="H10" s="70">
        <f>H13+H11</f>
        <v>0</v>
      </c>
      <c r="I10" s="70">
        <f t="shared" si="0"/>
        <v>306596</v>
      </c>
      <c r="N10" s="110"/>
      <c r="O10" s="110"/>
      <c r="P10" s="101"/>
    </row>
    <row r="11" spans="1:16" s="13" customFormat="1" ht="15.75" hidden="1" outlineLevel="1">
      <c r="A11" s="37"/>
      <c r="B11" s="37" t="s">
        <v>11</v>
      </c>
      <c r="C11" s="41"/>
      <c r="D11" s="38" t="s">
        <v>12</v>
      </c>
      <c r="E11" s="42">
        <f>SUM(E12:E12)</f>
        <v>246899</v>
      </c>
      <c r="F11" s="71">
        <f>SUM(F12:F12)</f>
        <v>266996</v>
      </c>
      <c r="G11" s="73">
        <f>SUM(G12:G12)</f>
        <v>0</v>
      </c>
      <c r="H11" s="73">
        <f>SUM(H12:H12)</f>
        <v>0</v>
      </c>
      <c r="I11" s="73">
        <f t="shared" si="0"/>
        <v>266996</v>
      </c>
      <c r="N11" s="111"/>
      <c r="O11" s="111"/>
      <c r="P11" s="102"/>
    </row>
    <row r="12" spans="1:16" s="15" customFormat="1" ht="15" hidden="1" outlineLevel="2">
      <c r="A12" s="44"/>
      <c r="B12" s="44"/>
      <c r="C12" s="45">
        <v>3030</v>
      </c>
      <c r="D12" s="46" t="s">
        <v>49</v>
      </c>
      <c r="E12" s="47">
        <v>246899</v>
      </c>
      <c r="F12" s="74">
        <v>266996</v>
      </c>
      <c r="G12" s="74"/>
      <c r="H12" s="74"/>
      <c r="I12" s="75">
        <f t="shared" si="0"/>
        <v>266996</v>
      </c>
      <c r="N12" s="109"/>
      <c r="O12" s="109"/>
      <c r="P12" s="100"/>
    </row>
    <row r="13" spans="1:16" s="13" customFormat="1" ht="15.75" hidden="1" outlineLevel="1">
      <c r="A13" s="37"/>
      <c r="B13" s="37" t="s">
        <v>14</v>
      </c>
      <c r="C13" s="41"/>
      <c r="D13" s="48" t="s">
        <v>15</v>
      </c>
      <c r="E13" s="42">
        <f>SUM(E14:E14)</f>
        <v>39168</v>
      </c>
      <c r="F13" s="71">
        <f>SUM(F14:F14)</f>
        <v>39600</v>
      </c>
      <c r="G13" s="73">
        <f>SUM(G14:G14)</f>
        <v>0</v>
      </c>
      <c r="H13" s="73">
        <f>SUM(H14:H14)</f>
        <v>0</v>
      </c>
      <c r="I13" s="73">
        <f t="shared" si="0"/>
        <v>39600</v>
      </c>
      <c r="N13" s="111"/>
      <c r="O13" s="111"/>
      <c r="P13" s="102"/>
    </row>
    <row r="14" spans="1:16" ht="63.75" hidden="1" outlineLevel="1">
      <c r="A14" s="34"/>
      <c r="B14" s="34"/>
      <c r="C14" s="35">
        <v>2830</v>
      </c>
      <c r="D14" s="40" t="s">
        <v>81</v>
      </c>
      <c r="E14" s="43">
        <v>39168</v>
      </c>
      <c r="F14" s="72">
        <v>39600</v>
      </c>
      <c r="G14" s="75"/>
      <c r="H14" s="75"/>
      <c r="I14" s="75">
        <f t="shared" si="0"/>
        <v>39600</v>
      </c>
      <c r="L14" s="126"/>
      <c r="M14" s="126"/>
      <c r="N14" s="127"/>
      <c r="O14" s="130"/>
      <c r="P14" s="131"/>
    </row>
    <row r="15" spans="1:16" s="14" customFormat="1" ht="15.75">
      <c r="A15" s="30">
        <v>600</v>
      </c>
      <c r="B15" s="30"/>
      <c r="C15" s="31"/>
      <c r="D15" s="49" t="s">
        <v>16</v>
      </c>
      <c r="E15" s="33">
        <f>E16</f>
        <v>3132555</v>
      </c>
      <c r="F15" s="87">
        <f>F16</f>
        <v>0</v>
      </c>
      <c r="G15" s="70">
        <f>G16</f>
        <v>10998</v>
      </c>
      <c r="H15" s="70">
        <f>H16</f>
        <v>10998</v>
      </c>
      <c r="I15" s="70">
        <f t="shared" si="0"/>
        <v>0</v>
      </c>
      <c r="L15" s="138"/>
      <c r="M15" s="138"/>
      <c r="N15" s="138"/>
      <c r="O15" s="138"/>
      <c r="P15" s="138"/>
    </row>
    <row r="16" spans="1:16" ht="15.75">
      <c r="A16" s="37"/>
      <c r="B16" s="37">
        <v>60014</v>
      </c>
      <c r="C16" s="41"/>
      <c r="D16" s="48" t="s">
        <v>17</v>
      </c>
      <c r="E16" s="43">
        <f>SUM(E17:E42)</f>
        <v>3132555</v>
      </c>
      <c r="F16" s="72"/>
      <c r="G16" s="72">
        <f>SUM(G17:G43)</f>
        <v>10998</v>
      </c>
      <c r="H16" s="72">
        <f>SUM(H17:H43)</f>
        <v>10998</v>
      </c>
      <c r="I16" s="73">
        <f t="shared" si="0"/>
        <v>0</v>
      </c>
      <c r="L16" s="126"/>
      <c r="M16" s="126"/>
      <c r="N16" s="127"/>
      <c r="O16" s="127"/>
      <c r="P16" s="128"/>
    </row>
    <row r="17" spans="1:16" ht="15" outlineLevel="1">
      <c r="A17" s="30"/>
      <c r="B17" s="30"/>
      <c r="C17" s="35">
        <v>3020</v>
      </c>
      <c r="D17" s="40" t="s">
        <v>85</v>
      </c>
      <c r="E17" s="43">
        <v>18010</v>
      </c>
      <c r="F17" s="72">
        <v>14400</v>
      </c>
      <c r="G17" s="75">
        <v>3503</v>
      </c>
      <c r="H17" s="75"/>
      <c r="I17" s="75">
        <f t="shared" si="0"/>
        <v>17903</v>
      </c>
      <c r="L17" s="126"/>
      <c r="M17" s="126"/>
      <c r="N17" s="127"/>
      <c r="O17" s="127"/>
      <c r="P17" s="128"/>
    </row>
    <row r="18" spans="1:16" ht="15" hidden="1" outlineLevel="1">
      <c r="A18" s="30"/>
      <c r="B18" s="30"/>
      <c r="C18" s="50">
        <v>4010</v>
      </c>
      <c r="D18" s="40" t="s">
        <v>19</v>
      </c>
      <c r="E18" s="43">
        <v>466779</v>
      </c>
      <c r="F18" s="72">
        <v>532660</v>
      </c>
      <c r="G18" s="75">
        <v>0</v>
      </c>
      <c r="H18" s="75"/>
      <c r="I18" s="75">
        <f t="shared" si="0"/>
        <v>532660</v>
      </c>
      <c r="L18" s="126"/>
      <c r="M18" s="126"/>
      <c r="N18" s="127"/>
      <c r="O18" s="127"/>
      <c r="P18" s="128"/>
    </row>
    <row r="19" spans="1:16" ht="15" hidden="1" outlineLevel="1">
      <c r="A19" s="30"/>
      <c r="B19" s="30"/>
      <c r="C19" s="35">
        <v>4040</v>
      </c>
      <c r="D19" s="40" t="s">
        <v>20</v>
      </c>
      <c r="E19" s="43">
        <v>32183</v>
      </c>
      <c r="F19" s="72">
        <f>36800+1200</f>
        <v>38000</v>
      </c>
      <c r="G19" s="75"/>
      <c r="H19" s="75"/>
      <c r="I19" s="75">
        <f t="shared" si="0"/>
        <v>38000</v>
      </c>
      <c r="J19" s="121"/>
      <c r="L19" s="132"/>
      <c r="M19" s="132"/>
      <c r="N19" s="132"/>
      <c r="O19" s="132"/>
      <c r="P19" s="133"/>
    </row>
    <row r="20" spans="1:16" ht="15" customHeight="1" hidden="1" outlineLevel="1">
      <c r="A20" s="30"/>
      <c r="B20" s="30"/>
      <c r="C20" s="35">
        <v>4110</v>
      </c>
      <c r="D20" s="40" t="s">
        <v>21</v>
      </c>
      <c r="E20" s="43">
        <v>89360</v>
      </c>
      <c r="F20" s="72">
        <v>98334</v>
      </c>
      <c r="G20" s="75">
        <v>0</v>
      </c>
      <c r="H20" s="75"/>
      <c r="I20" s="75">
        <f t="shared" si="0"/>
        <v>98334</v>
      </c>
      <c r="L20" s="139"/>
      <c r="M20" s="139"/>
      <c r="N20" s="139"/>
      <c r="O20" s="139"/>
      <c r="P20" s="139"/>
    </row>
    <row r="21" spans="1:16" ht="15" outlineLevel="1">
      <c r="A21" s="30"/>
      <c r="B21" s="30"/>
      <c r="C21" s="35">
        <v>4120</v>
      </c>
      <c r="D21" s="40" t="s">
        <v>22</v>
      </c>
      <c r="E21" s="43">
        <v>11908</v>
      </c>
      <c r="F21" s="72">
        <v>13842</v>
      </c>
      <c r="G21" s="75">
        <v>800</v>
      </c>
      <c r="H21" s="75"/>
      <c r="I21" s="75">
        <f t="shared" si="0"/>
        <v>14642</v>
      </c>
      <c r="L21" s="126"/>
      <c r="M21" s="126"/>
      <c r="N21" s="127"/>
      <c r="O21" s="127"/>
      <c r="P21" s="128"/>
    </row>
    <row r="22" spans="1:16" ht="15" hidden="1" outlineLevel="1">
      <c r="A22" s="30"/>
      <c r="B22" s="30"/>
      <c r="C22" s="35">
        <v>4170</v>
      </c>
      <c r="D22" s="40" t="s">
        <v>91</v>
      </c>
      <c r="E22" s="43">
        <v>3702</v>
      </c>
      <c r="F22" s="72">
        <v>5500</v>
      </c>
      <c r="G22" s="75"/>
      <c r="H22" s="75"/>
      <c r="I22" s="75">
        <f t="shared" si="0"/>
        <v>5500</v>
      </c>
      <c r="L22" s="126"/>
      <c r="M22" s="126"/>
      <c r="N22" s="127"/>
      <c r="O22" s="127"/>
      <c r="P22" s="128"/>
    </row>
    <row r="23" spans="1:16" ht="15" hidden="1" outlineLevel="1">
      <c r="A23" s="30"/>
      <c r="B23" s="30"/>
      <c r="C23" s="35"/>
      <c r="D23" s="40"/>
      <c r="E23" s="43"/>
      <c r="F23" s="72"/>
      <c r="G23" s="75"/>
      <c r="H23" s="75"/>
      <c r="I23" s="75"/>
      <c r="L23" s="126"/>
      <c r="M23" s="126"/>
      <c r="N23" s="127"/>
      <c r="O23" s="127"/>
      <c r="P23" s="128"/>
    </row>
    <row r="24" spans="1:16" ht="15" hidden="1" outlineLevel="1">
      <c r="A24" s="30"/>
      <c r="B24" s="30"/>
      <c r="C24" s="35">
        <v>4210</v>
      </c>
      <c r="D24" s="40" t="s">
        <v>13</v>
      </c>
      <c r="E24" s="43">
        <v>105242</v>
      </c>
      <c r="F24" s="72">
        <f>114000+45000</f>
        <v>159000</v>
      </c>
      <c r="G24" s="75"/>
      <c r="H24" s="75"/>
      <c r="I24" s="75">
        <f t="shared" si="0"/>
        <v>159000</v>
      </c>
      <c r="L24" s="126"/>
      <c r="M24" s="126"/>
      <c r="N24" s="132"/>
      <c r="O24" s="127"/>
      <c r="P24" s="133"/>
    </row>
    <row r="25" spans="1:16" ht="15" outlineLevel="1">
      <c r="A25" s="30"/>
      <c r="B25" s="30"/>
      <c r="C25" s="35">
        <v>4260</v>
      </c>
      <c r="D25" s="40" t="s">
        <v>23</v>
      </c>
      <c r="E25" s="43">
        <v>15818</v>
      </c>
      <c r="F25" s="72">
        <v>19300</v>
      </c>
      <c r="G25" s="75"/>
      <c r="H25" s="75">
        <v>3200</v>
      </c>
      <c r="I25" s="75">
        <f t="shared" si="0"/>
        <v>16100</v>
      </c>
      <c r="L25" s="127"/>
      <c r="M25" s="127"/>
      <c r="N25" s="127"/>
      <c r="O25" s="127"/>
      <c r="P25" s="127"/>
    </row>
    <row r="26" spans="1:16" ht="15" hidden="1" outlineLevel="1">
      <c r="A26" s="30"/>
      <c r="B26" s="30"/>
      <c r="C26" s="35">
        <v>4270</v>
      </c>
      <c r="D26" s="40" t="s">
        <v>24</v>
      </c>
      <c r="E26" s="43">
        <v>778883</v>
      </c>
      <c r="F26" s="72">
        <v>300000</v>
      </c>
      <c r="G26" s="75"/>
      <c r="H26" s="75"/>
      <c r="I26" s="75">
        <f t="shared" si="0"/>
        <v>300000</v>
      </c>
      <c r="L26" s="126"/>
      <c r="M26" s="126"/>
      <c r="N26" s="127"/>
      <c r="O26" s="127"/>
      <c r="P26" s="128"/>
    </row>
    <row r="27" spans="1:16" ht="25.5" customHeight="1" outlineLevel="1">
      <c r="A27" s="30"/>
      <c r="B27" s="30"/>
      <c r="C27" s="35">
        <v>4280</v>
      </c>
      <c r="D27" s="40" t="s">
        <v>60</v>
      </c>
      <c r="E27" s="43">
        <v>702</v>
      </c>
      <c r="F27" s="72">
        <v>900</v>
      </c>
      <c r="G27" s="75"/>
      <c r="H27" s="75">
        <v>211</v>
      </c>
      <c r="I27" s="75">
        <f t="shared" si="0"/>
        <v>689</v>
      </c>
      <c r="L27" s="141"/>
      <c r="M27" s="141"/>
      <c r="N27" s="141"/>
      <c r="O27" s="141"/>
      <c r="P27" s="141"/>
    </row>
    <row r="28" spans="1:16" ht="15" hidden="1" outlineLevel="1">
      <c r="A28" s="30"/>
      <c r="B28" s="30"/>
      <c r="C28" s="35">
        <v>4300</v>
      </c>
      <c r="D28" s="40" t="s">
        <v>52</v>
      </c>
      <c r="E28" s="43">
        <v>1175906</v>
      </c>
      <c r="F28" s="72">
        <v>1186653</v>
      </c>
      <c r="G28" s="75">
        <v>0</v>
      </c>
      <c r="H28" s="75"/>
      <c r="I28" s="75">
        <f t="shared" si="0"/>
        <v>1186653</v>
      </c>
      <c r="L28" s="140"/>
      <c r="M28" s="140"/>
      <c r="N28" s="140"/>
      <c r="O28" s="140"/>
      <c r="P28" s="128"/>
    </row>
    <row r="29" spans="1:16" ht="15" customHeight="1" outlineLevel="1">
      <c r="A29" s="30"/>
      <c r="B29" s="30"/>
      <c r="C29" s="35">
        <v>4350</v>
      </c>
      <c r="D29" s="40" t="s">
        <v>99</v>
      </c>
      <c r="E29" s="43">
        <v>1487</v>
      </c>
      <c r="F29" s="72">
        <v>1120</v>
      </c>
      <c r="G29" s="75"/>
      <c r="H29" s="75">
        <v>315</v>
      </c>
      <c r="I29" s="75">
        <f t="shared" si="0"/>
        <v>805</v>
      </c>
      <c r="L29" s="139"/>
      <c r="M29" s="139"/>
      <c r="N29" s="139"/>
      <c r="O29" s="139"/>
      <c r="P29" s="128"/>
    </row>
    <row r="30" spans="1:16" ht="25.5" outlineLevel="1">
      <c r="A30" s="30"/>
      <c r="B30" s="30"/>
      <c r="C30" s="35">
        <v>4360</v>
      </c>
      <c r="D30" s="40" t="s">
        <v>138</v>
      </c>
      <c r="E30" s="43"/>
      <c r="F30" s="72">
        <v>6300</v>
      </c>
      <c r="G30" s="75"/>
      <c r="H30" s="75">
        <v>1720</v>
      </c>
      <c r="I30" s="75">
        <f t="shared" si="0"/>
        <v>4580</v>
      </c>
      <c r="L30" s="126"/>
      <c r="M30" s="126"/>
      <c r="N30" s="127"/>
      <c r="O30" s="127"/>
      <c r="P30" s="128"/>
    </row>
    <row r="31" spans="1:16" ht="25.5" customHeight="1" outlineLevel="1">
      <c r="A31" s="30"/>
      <c r="B31" s="30"/>
      <c r="C31" s="35">
        <v>4370</v>
      </c>
      <c r="D31" s="40" t="s">
        <v>139</v>
      </c>
      <c r="E31" s="43"/>
      <c r="F31" s="72">
        <v>6000</v>
      </c>
      <c r="G31" s="75"/>
      <c r="H31" s="75">
        <v>1600</v>
      </c>
      <c r="I31" s="75">
        <f t="shared" si="0"/>
        <v>4400</v>
      </c>
      <c r="L31" s="139"/>
      <c r="M31" s="139"/>
      <c r="N31" s="139"/>
      <c r="O31" s="139"/>
      <c r="P31" s="128"/>
    </row>
    <row r="32" spans="1:16" ht="15" outlineLevel="1">
      <c r="A32" s="30"/>
      <c r="B32" s="30"/>
      <c r="C32" s="35">
        <v>4410</v>
      </c>
      <c r="D32" s="40" t="s">
        <v>25</v>
      </c>
      <c r="E32" s="43">
        <v>3397</v>
      </c>
      <c r="F32" s="72">
        <v>3500</v>
      </c>
      <c r="G32" s="75"/>
      <c r="H32" s="75">
        <v>800</v>
      </c>
      <c r="I32" s="75">
        <f t="shared" si="0"/>
        <v>2700</v>
      </c>
      <c r="L32" s="126"/>
      <c r="M32" s="126"/>
      <c r="N32" s="127"/>
      <c r="O32" s="127"/>
      <c r="P32" s="128"/>
    </row>
    <row r="33" spans="1:16" ht="15" outlineLevel="1">
      <c r="A33" s="30"/>
      <c r="B33" s="30"/>
      <c r="C33" s="35">
        <v>4430</v>
      </c>
      <c r="D33" s="40" t="s">
        <v>26</v>
      </c>
      <c r="E33" s="43">
        <v>7634</v>
      </c>
      <c r="F33" s="72">
        <v>7800</v>
      </c>
      <c r="G33" s="75">
        <v>982</v>
      </c>
      <c r="H33" s="75"/>
      <c r="I33" s="75">
        <f t="shared" si="0"/>
        <v>8782</v>
      </c>
      <c r="L33" s="126"/>
      <c r="M33" s="126"/>
      <c r="N33" s="127"/>
      <c r="O33" s="127"/>
      <c r="P33" s="128"/>
    </row>
    <row r="34" spans="1:16" ht="25.5" outlineLevel="1">
      <c r="A34" s="30"/>
      <c r="B34" s="30"/>
      <c r="C34" s="35">
        <v>4440</v>
      </c>
      <c r="D34" s="40" t="s">
        <v>27</v>
      </c>
      <c r="E34" s="43">
        <v>16340</v>
      </c>
      <c r="F34" s="72">
        <v>18230</v>
      </c>
      <c r="G34" s="75">
        <v>1270</v>
      </c>
      <c r="H34" s="75"/>
      <c r="I34" s="75">
        <f t="shared" si="0"/>
        <v>19500</v>
      </c>
      <c r="L34" s="126"/>
      <c r="M34" s="126"/>
      <c r="N34" s="127"/>
      <c r="O34" s="127"/>
      <c r="P34" s="128"/>
    </row>
    <row r="35" spans="1:16" ht="15" outlineLevel="1">
      <c r="A35" s="30"/>
      <c r="B35" s="30"/>
      <c r="C35" s="35">
        <v>4480</v>
      </c>
      <c r="D35" s="40" t="s">
        <v>134</v>
      </c>
      <c r="E35" s="43"/>
      <c r="F35" s="72">
        <v>6400</v>
      </c>
      <c r="G35" s="75"/>
      <c r="H35" s="75"/>
      <c r="I35" s="75">
        <f t="shared" si="0"/>
        <v>6400</v>
      </c>
      <c r="L35" s="126"/>
      <c r="M35" s="126"/>
      <c r="N35" s="127"/>
      <c r="O35" s="127"/>
      <c r="P35" s="128"/>
    </row>
    <row r="36" spans="1:16" ht="15" outlineLevel="1">
      <c r="A36" s="30"/>
      <c r="B36" s="30"/>
      <c r="C36" s="35">
        <v>4510</v>
      </c>
      <c r="D36" s="40" t="s">
        <v>206</v>
      </c>
      <c r="E36" s="43"/>
      <c r="F36" s="72"/>
      <c r="G36" s="75">
        <v>500</v>
      </c>
      <c r="H36" s="75"/>
      <c r="I36" s="75">
        <f t="shared" si="0"/>
        <v>500</v>
      </c>
      <c r="L36" s="126"/>
      <c r="M36" s="126"/>
      <c r="N36" s="127"/>
      <c r="O36" s="127"/>
      <c r="P36" s="128"/>
    </row>
    <row r="37" spans="1:9" ht="15" outlineLevel="1">
      <c r="A37" s="30"/>
      <c r="B37" s="30"/>
      <c r="C37" s="35">
        <v>4700</v>
      </c>
      <c r="D37" s="40" t="s">
        <v>125</v>
      </c>
      <c r="E37" s="43"/>
      <c r="F37" s="72">
        <v>5000</v>
      </c>
      <c r="G37" s="75">
        <v>791</v>
      </c>
      <c r="H37" s="75"/>
      <c r="I37" s="75">
        <f t="shared" si="0"/>
        <v>5791</v>
      </c>
    </row>
    <row r="38" spans="1:9" ht="15" hidden="1" outlineLevel="1">
      <c r="A38" s="30"/>
      <c r="B38" s="30"/>
      <c r="C38" s="35">
        <v>4740</v>
      </c>
      <c r="D38" s="40" t="s">
        <v>126</v>
      </c>
      <c r="E38" s="43"/>
      <c r="F38" s="72">
        <v>1000</v>
      </c>
      <c r="G38" s="75"/>
      <c r="H38" s="75"/>
      <c r="I38" s="75">
        <f t="shared" si="0"/>
        <v>1000</v>
      </c>
    </row>
    <row r="39" spans="1:9" ht="15" hidden="1" outlineLevel="1">
      <c r="A39" s="30"/>
      <c r="B39" s="30"/>
      <c r="C39" s="35">
        <v>4750</v>
      </c>
      <c r="D39" s="40" t="s">
        <v>127</v>
      </c>
      <c r="E39" s="43"/>
      <c r="F39" s="72">
        <v>2000</v>
      </c>
      <c r="G39" s="75"/>
      <c r="H39" s="75"/>
      <c r="I39" s="75">
        <f t="shared" si="0"/>
        <v>2000</v>
      </c>
    </row>
    <row r="40" spans="1:9" ht="25.5" hidden="1" outlineLevel="1">
      <c r="A40" s="30"/>
      <c r="B40" s="30"/>
      <c r="C40" s="50">
        <v>6058</v>
      </c>
      <c r="D40" s="51" t="s">
        <v>88</v>
      </c>
      <c r="E40" s="43">
        <v>167787</v>
      </c>
      <c r="F40" s="72">
        <v>264097</v>
      </c>
      <c r="G40" s="75"/>
      <c r="H40" s="75"/>
      <c r="I40" s="75">
        <f t="shared" si="0"/>
        <v>264097</v>
      </c>
    </row>
    <row r="41" spans="1:9" ht="25.5" hidden="1" outlineLevel="1">
      <c r="A41" s="30"/>
      <c r="B41" s="30"/>
      <c r="C41" s="50">
        <v>6059</v>
      </c>
      <c r="D41" s="51" t="s">
        <v>88</v>
      </c>
      <c r="E41" s="43">
        <v>174705</v>
      </c>
      <c r="F41" s="72">
        <f>176065+94196</f>
        <v>270261</v>
      </c>
      <c r="G41" s="75">
        <v>0</v>
      </c>
      <c r="H41" s="75">
        <v>0</v>
      </c>
      <c r="I41" s="75">
        <f t="shared" si="0"/>
        <v>270261</v>
      </c>
    </row>
    <row r="42" spans="1:9" ht="25.5" outlineLevel="1">
      <c r="A42" s="30"/>
      <c r="B42" s="30"/>
      <c r="C42" s="50">
        <v>6050</v>
      </c>
      <c r="D42" s="51" t="s">
        <v>88</v>
      </c>
      <c r="E42" s="43">
        <v>62712</v>
      </c>
      <c r="F42" s="72">
        <v>1200000</v>
      </c>
      <c r="G42" s="75">
        <v>3152</v>
      </c>
      <c r="H42" s="75">
        <v>3152</v>
      </c>
      <c r="I42" s="75">
        <f t="shared" si="0"/>
        <v>1200000</v>
      </c>
    </row>
    <row r="43" spans="1:9" ht="25.5" hidden="1" outlineLevel="1">
      <c r="A43" s="30"/>
      <c r="B43" s="30"/>
      <c r="C43" s="50">
        <v>6060</v>
      </c>
      <c r="D43" s="51" t="s">
        <v>141</v>
      </c>
      <c r="E43" s="43"/>
      <c r="F43" s="72">
        <v>80000</v>
      </c>
      <c r="G43" s="75"/>
      <c r="H43" s="75"/>
      <c r="I43" s="75">
        <f t="shared" si="0"/>
        <v>80000</v>
      </c>
    </row>
    <row r="44" spans="1:16" s="14" customFormat="1" ht="15.75">
      <c r="A44" s="30">
        <v>700</v>
      </c>
      <c r="B44" s="30"/>
      <c r="C44" s="31"/>
      <c r="D44" s="49" t="s">
        <v>29</v>
      </c>
      <c r="E44" s="33">
        <f>E45</f>
        <v>78854</v>
      </c>
      <c r="F44" s="87">
        <f>F45</f>
        <v>0</v>
      </c>
      <c r="G44" s="70">
        <f>G45</f>
        <v>0</v>
      </c>
      <c r="H44" s="70">
        <f>H45</f>
        <v>20560</v>
      </c>
      <c r="I44" s="70">
        <f t="shared" si="0"/>
        <v>-20560</v>
      </c>
      <c r="N44" s="110"/>
      <c r="O44" s="110"/>
      <c r="P44" s="101"/>
    </row>
    <row r="45" spans="1:16" s="13" customFormat="1" ht="15.75">
      <c r="A45" s="37"/>
      <c r="B45" s="37">
        <v>70005</v>
      </c>
      <c r="C45" s="41"/>
      <c r="D45" s="48" t="s">
        <v>30</v>
      </c>
      <c r="E45" s="42">
        <f>SUM(E46:E53)</f>
        <v>78854</v>
      </c>
      <c r="F45" s="71"/>
      <c r="G45" s="71">
        <f>SUM(G46:G54)</f>
        <v>0</v>
      </c>
      <c r="H45" s="71">
        <f>SUM(H46:H54)</f>
        <v>20560</v>
      </c>
      <c r="I45" s="73">
        <f t="shared" si="0"/>
        <v>-20560</v>
      </c>
      <c r="N45" s="111"/>
      <c r="O45" s="111"/>
      <c r="P45" s="102"/>
    </row>
    <row r="46" spans="1:9" ht="15" hidden="1" outlineLevel="1">
      <c r="A46" s="30"/>
      <c r="B46" s="30"/>
      <c r="C46" s="35">
        <v>4260</v>
      </c>
      <c r="D46" s="40" t="s">
        <v>23</v>
      </c>
      <c r="E46" s="43">
        <v>6263</v>
      </c>
      <c r="F46" s="72">
        <v>6600</v>
      </c>
      <c r="G46" s="75"/>
      <c r="H46" s="75"/>
      <c r="I46" s="75">
        <f t="shared" si="0"/>
        <v>6600</v>
      </c>
    </row>
    <row r="47" spans="1:9" ht="15" hidden="1" outlineLevel="1">
      <c r="A47" s="34"/>
      <c r="B47" s="34"/>
      <c r="C47" s="35">
        <v>4270</v>
      </c>
      <c r="D47" s="40" t="s">
        <v>31</v>
      </c>
      <c r="E47" s="43">
        <v>26103</v>
      </c>
      <c r="F47" s="72">
        <v>1600</v>
      </c>
      <c r="G47" s="75"/>
      <c r="H47" s="75"/>
      <c r="I47" s="75">
        <f t="shared" si="0"/>
        <v>1600</v>
      </c>
    </row>
    <row r="48" spans="1:9" ht="15" outlineLevel="1">
      <c r="A48" s="34"/>
      <c r="B48" s="34"/>
      <c r="C48" s="35">
        <v>4300</v>
      </c>
      <c r="D48" s="40" t="s">
        <v>52</v>
      </c>
      <c r="E48" s="43">
        <v>43487</v>
      </c>
      <c r="F48" s="72">
        <v>27300</v>
      </c>
      <c r="G48" s="75">
        <v>0</v>
      </c>
      <c r="H48" s="75">
        <v>13000</v>
      </c>
      <c r="I48" s="75">
        <f t="shared" si="0"/>
        <v>14300</v>
      </c>
    </row>
    <row r="49" spans="1:9" ht="25.5" outlineLevel="1">
      <c r="A49" s="34"/>
      <c r="B49" s="34"/>
      <c r="C49" s="35">
        <v>4390</v>
      </c>
      <c r="D49" s="40" t="s">
        <v>140</v>
      </c>
      <c r="E49" s="43"/>
      <c r="F49" s="72">
        <v>32969</v>
      </c>
      <c r="G49" s="75"/>
      <c r="H49" s="75">
        <v>7560</v>
      </c>
      <c r="I49" s="75">
        <f t="shared" si="0"/>
        <v>25409</v>
      </c>
    </row>
    <row r="50" spans="1:9" ht="15" hidden="1" outlineLevel="1">
      <c r="A50" s="30"/>
      <c r="B50" s="30"/>
      <c r="C50" s="35">
        <v>4480</v>
      </c>
      <c r="D50" s="40" t="s">
        <v>134</v>
      </c>
      <c r="E50" s="43"/>
      <c r="F50" s="72">
        <v>1660</v>
      </c>
      <c r="G50" s="75"/>
      <c r="H50" s="75"/>
      <c r="I50" s="75">
        <f t="shared" si="0"/>
        <v>1660</v>
      </c>
    </row>
    <row r="51" spans="1:9" ht="15" hidden="1" outlineLevel="1">
      <c r="A51" s="30"/>
      <c r="B51" s="30"/>
      <c r="C51" s="35">
        <v>4580</v>
      </c>
      <c r="D51" s="40" t="s">
        <v>137</v>
      </c>
      <c r="E51" s="43"/>
      <c r="F51" s="72">
        <v>775</v>
      </c>
      <c r="G51" s="75"/>
      <c r="H51" s="75"/>
      <c r="I51" s="75">
        <f t="shared" si="0"/>
        <v>775</v>
      </c>
    </row>
    <row r="52" spans="1:9" ht="25.5" hidden="1" outlineLevel="1">
      <c r="A52" s="30"/>
      <c r="B52" s="30"/>
      <c r="C52" s="35">
        <v>4590</v>
      </c>
      <c r="D52" s="40" t="s">
        <v>153</v>
      </c>
      <c r="E52" s="43"/>
      <c r="F52" s="72">
        <v>142405</v>
      </c>
      <c r="G52" s="75"/>
      <c r="H52" s="75"/>
      <c r="I52" s="75">
        <f t="shared" si="0"/>
        <v>142405</v>
      </c>
    </row>
    <row r="53" spans="1:9" ht="25.5" hidden="1" outlineLevel="1">
      <c r="A53" s="34"/>
      <c r="B53" s="34"/>
      <c r="C53" s="35">
        <v>4610</v>
      </c>
      <c r="D53" s="40" t="s">
        <v>114</v>
      </c>
      <c r="E53" s="43">
        <v>3001</v>
      </c>
      <c r="F53" s="72">
        <v>4000</v>
      </c>
      <c r="G53" s="75">
        <v>0</v>
      </c>
      <c r="H53" s="75"/>
      <c r="I53" s="75">
        <f t="shared" si="0"/>
        <v>4000</v>
      </c>
    </row>
    <row r="54" spans="1:9" ht="25.5" hidden="1" outlineLevel="1">
      <c r="A54" s="34"/>
      <c r="B54" s="34"/>
      <c r="C54" s="50">
        <v>6060</v>
      </c>
      <c r="D54" s="51" t="s">
        <v>161</v>
      </c>
      <c r="E54" s="43"/>
      <c r="F54" s="72">
        <v>1050000</v>
      </c>
      <c r="G54" s="75"/>
      <c r="H54" s="75"/>
      <c r="I54" s="75">
        <f t="shared" si="0"/>
        <v>1050000</v>
      </c>
    </row>
    <row r="55" spans="1:9" ht="15" hidden="1">
      <c r="A55" s="34"/>
      <c r="B55" s="34"/>
      <c r="C55" s="35"/>
      <c r="D55" s="40" t="s">
        <v>36</v>
      </c>
      <c r="E55" s="43"/>
      <c r="F55" s="72"/>
      <c r="G55" s="75"/>
      <c r="H55" s="75"/>
      <c r="I55" s="75">
        <f t="shared" si="0"/>
        <v>0</v>
      </c>
    </row>
    <row r="56" spans="1:9" ht="41.25" customHeight="1" hidden="1">
      <c r="A56" s="37"/>
      <c r="B56" s="37"/>
      <c r="C56" s="41" t="s">
        <v>45</v>
      </c>
      <c r="D56" s="48" t="s">
        <v>32</v>
      </c>
      <c r="E56" s="43">
        <f>SUM(E59:E63)</f>
        <v>3925</v>
      </c>
      <c r="F56" s="134">
        <f>SUM(F57:F63)</f>
        <v>165905</v>
      </c>
      <c r="G56" s="134">
        <f>SUM(G57:G63)</f>
        <v>0</v>
      </c>
      <c r="H56" s="134">
        <f>SUM(H57:H63)</f>
        <v>0</v>
      </c>
      <c r="I56" s="135">
        <f t="shared" si="0"/>
        <v>165905</v>
      </c>
    </row>
    <row r="57" spans="1:9" ht="41.25" customHeight="1" hidden="1">
      <c r="A57" s="37"/>
      <c r="B57" s="37"/>
      <c r="C57" s="35">
        <v>4270</v>
      </c>
      <c r="D57" s="40" t="s">
        <v>31</v>
      </c>
      <c r="E57" s="43"/>
      <c r="F57" s="72">
        <v>1300</v>
      </c>
      <c r="G57" s="75"/>
      <c r="H57" s="75"/>
      <c r="I57" s="75">
        <f t="shared" si="0"/>
        <v>1300</v>
      </c>
    </row>
    <row r="58" spans="1:9" ht="15" hidden="1" outlineLevel="1">
      <c r="A58" s="34"/>
      <c r="B58" s="34"/>
      <c r="C58" s="35">
        <v>4300</v>
      </c>
      <c r="D58" s="40" t="s">
        <v>52</v>
      </c>
      <c r="E58" s="43">
        <v>43487</v>
      </c>
      <c r="F58" s="72">
        <v>400</v>
      </c>
      <c r="G58" s="75"/>
      <c r="H58" s="75"/>
      <c r="I58" s="75">
        <f t="shared" si="0"/>
        <v>400</v>
      </c>
    </row>
    <row r="59" spans="1:9" ht="25.5" hidden="1" outlineLevel="1">
      <c r="A59" s="34"/>
      <c r="B59" s="34"/>
      <c r="C59" s="35">
        <v>4390</v>
      </c>
      <c r="D59" s="40" t="s">
        <v>140</v>
      </c>
      <c r="E59" s="43"/>
      <c r="F59" s="72">
        <v>19065</v>
      </c>
      <c r="G59" s="75"/>
      <c r="H59" s="75"/>
      <c r="I59" s="75">
        <f t="shared" si="0"/>
        <v>19065</v>
      </c>
    </row>
    <row r="60" spans="1:9" ht="15" hidden="1" outlineLevel="1">
      <c r="A60" s="34"/>
      <c r="B60" s="34"/>
      <c r="C60" s="35">
        <v>4480</v>
      </c>
      <c r="D60" s="40" t="s">
        <v>28</v>
      </c>
      <c r="E60" s="43">
        <v>924</v>
      </c>
      <c r="F60" s="72">
        <v>1660</v>
      </c>
      <c r="G60" s="75"/>
      <c r="H60" s="75"/>
      <c r="I60" s="75">
        <f t="shared" si="0"/>
        <v>1660</v>
      </c>
    </row>
    <row r="61" spans="1:9" ht="15" hidden="1" outlineLevel="1">
      <c r="A61" s="30"/>
      <c r="B61" s="30"/>
      <c r="C61" s="35">
        <v>4580</v>
      </c>
      <c r="D61" s="40" t="s">
        <v>137</v>
      </c>
      <c r="E61" s="43"/>
      <c r="F61" s="72">
        <v>775</v>
      </c>
      <c r="G61" s="75"/>
      <c r="H61" s="75"/>
      <c r="I61" s="75">
        <f t="shared" si="0"/>
        <v>775</v>
      </c>
    </row>
    <row r="62" spans="1:9" ht="25.5" hidden="1" outlineLevel="1">
      <c r="A62" s="30"/>
      <c r="B62" s="30"/>
      <c r="C62" s="35">
        <v>4590</v>
      </c>
      <c r="D62" s="40" t="s">
        <v>153</v>
      </c>
      <c r="E62" s="43"/>
      <c r="F62" s="72">
        <v>142405</v>
      </c>
      <c r="G62" s="75"/>
      <c r="H62" s="75"/>
      <c r="I62" s="75">
        <f t="shared" si="0"/>
        <v>142405</v>
      </c>
    </row>
    <row r="63" spans="1:9" ht="25.5" hidden="1" outlineLevel="1">
      <c r="A63" s="34"/>
      <c r="B63" s="34"/>
      <c r="C63" s="35">
        <v>4610</v>
      </c>
      <c r="D63" s="40" t="s">
        <v>114</v>
      </c>
      <c r="E63" s="43">
        <v>3001</v>
      </c>
      <c r="F63" s="72">
        <v>300</v>
      </c>
      <c r="G63" s="75"/>
      <c r="H63" s="75"/>
      <c r="I63" s="75">
        <f t="shared" si="0"/>
        <v>300</v>
      </c>
    </row>
    <row r="64" spans="1:9" ht="25.5" hidden="1">
      <c r="A64" s="37"/>
      <c r="B64" s="37"/>
      <c r="C64" s="41" t="s">
        <v>45</v>
      </c>
      <c r="D64" s="48" t="s">
        <v>33</v>
      </c>
      <c r="E64" s="43">
        <f>SUM(E65:E68)</f>
        <v>21268</v>
      </c>
      <c r="F64" s="134">
        <f>SUM(F65:F70)</f>
        <v>1101404</v>
      </c>
      <c r="G64" s="134">
        <f>SUM(G65:G70)</f>
        <v>0</v>
      </c>
      <c r="H64" s="134">
        <f>SUM(H65:H70)</f>
        <v>20560</v>
      </c>
      <c r="I64" s="135">
        <f t="shared" si="0"/>
        <v>1080844</v>
      </c>
    </row>
    <row r="65" spans="1:9" ht="15" hidden="1" outlineLevel="1">
      <c r="A65" s="30"/>
      <c r="B65" s="30"/>
      <c r="C65" s="35">
        <v>4260</v>
      </c>
      <c r="D65" s="40" t="s">
        <v>23</v>
      </c>
      <c r="E65" s="43">
        <v>6263</v>
      </c>
      <c r="F65" s="72">
        <v>6600</v>
      </c>
      <c r="G65" s="75"/>
      <c r="H65" s="75"/>
      <c r="I65" s="75">
        <f t="shared" si="0"/>
        <v>6600</v>
      </c>
    </row>
    <row r="66" spans="1:9" ht="15" hidden="1" outlineLevel="1">
      <c r="A66" s="34"/>
      <c r="B66" s="34"/>
      <c r="C66" s="35">
        <v>4270</v>
      </c>
      <c r="D66" s="40" t="s">
        <v>31</v>
      </c>
      <c r="E66" s="43">
        <v>328</v>
      </c>
      <c r="F66" s="72">
        <v>300</v>
      </c>
      <c r="G66" s="75"/>
      <c r="H66" s="75"/>
      <c r="I66" s="75">
        <f t="shared" si="0"/>
        <v>300</v>
      </c>
    </row>
    <row r="67" spans="1:9" ht="15" hidden="1" outlineLevel="1">
      <c r="A67" s="37"/>
      <c r="B67" s="37"/>
      <c r="C67" s="35">
        <v>4300</v>
      </c>
      <c r="D67" s="40" t="s">
        <v>52</v>
      </c>
      <c r="E67" s="43">
        <v>14677</v>
      </c>
      <c r="F67" s="72">
        <v>26900</v>
      </c>
      <c r="G67" s="75">
        <v>0</v>
      </c>
      <c r="H67" s="75">
        <v>13000</v>
      </c>
      <c r="I67" s="75">
        <f t="shared" si="0"/>
        <v>13900</v>
      </c>
    </row>
    <row r="68" spans="1:9" ht="25.5" hidden="1" outlineLevel="1">
      <c r="A68" s="37"/>
      <c r="B68" s="37"/>
      <c r="C68" s="35">
        <v>4390</v>
      </c>
      <c r="D68" s="40" t="s">
        <v>140</v>
      </c>
      <c r="E68" s="43"/>
      <c r="F68" s="72">
        <v>13904</v>
      </c>
      <c r="G68" s="75"/>
      <c r="H68" s="75">
        <v>7560</v>
      </c>
      <c r="I68" s="75">
        <f t="shared" si="0"/>
        <v>6344</v>
      </c>
    </row>
    <row r="69" spans="1:9" ht="25.5" hidden="1" outlineLevel="1">
      <c r="A69" s="34"/>
      <c r="B69" s="34"/>
      <c r="C69" s="35">
        <v>4610</v>
      </c>
      <c r="D69" s="40" t="s">
        <v>114</v>
      </c>
      <c r="E69" s="43">
        <v>3001</v>
      </c>
      <c r="F69" s="72">
        <v>3700</v>
      </c>
      <c r="G69" s="75">
        <v>0</v>
      </c>
      <c r="H69" s="75"/>
      <c r="I69" s="75">
        <f>F69+G69-H69</f>
        <v>3700</v>
      </c>
    </row>
    <row r="70" spans="1:9" ht="25.5" hidden="1" outlineLevel="1">
      <c r="A70" s="37"/>
      <c r="B70" s="37"/>
      <c r="C70" s="50">
        <v>6060</v>
      </c>
      <c r="D70" s="51" t="s">
        <v>161</v>
      </c>
      <c r="E70" s="43"/>
      <c r="F70" s="72">
        <v>1050000</v>
      </c>
      <c r="G70" s="75"/>
      <c r="H70" s="75"/>
      <c r="I70" s="75">
        <f t="shared" si="0"/>
        <v>1050000</v>
      </c>
    </row>
    <row r="71" spans="1:16" s="14" customFormat="1" ht="15.75">
      <c r="A71" s="30">
        <v>710</v>
      </c>
      <c r="B71" s="30"/>
      <c r="C71" s="31"/>
      <c r="D71" s="49" t="s">
        <v>34</v>
      </c>
      <c r="E71" s="33">
        <f>E72+E80+E103+E77</f>
        <v>298555</v>
      </c>
      <c r="F71" s="87"/>
      <c r="G71" s="70">
        <f>G72+G80+G103+G77</f>
        <v>0</v>
      </c>
      <c r="H71" s="70">
        <f>H72+H80+H103+H77</f>
        <v>1500</v>
      </c>
      <c r="I71" s="70">
        <f t="shared" si="0"/>
        <v>-1500</v>
      </c>
      <c r="N71" s="110"/>
      <c r="O71" s="110"/>
      <c r="P71" s="101"/>
    </row>
    <row r="72" spans="1:16" s="13" customFormat="1" ht="25.5" hidden="1">
      <c r="A72" s="37"/>
      <c r="B72" s="37">
        <v>71013</v>
      </c>
      <c r="C72" s="41"/>
      <c r="D72" s="48" t="s">
        <v>47</v>
      </c>
      <c r="E72" s="42">
        <f>SUM(E73:E73)</f>
        <v>50000</v>
      </c>
      <c r="F72" s="71">
        <f>SUM(F73:F73)</f>
        <v>35000</v>
      </c>
      <c r="G72" s="73">
        <f>SUM(G73:G73)</f>
        <v>0</v>
      </c>
      <c r="H72" s="73">
        <f>SUM(H73:H73)</f>
        <v>0</v>
      </c>
      <c r="I72" s="73">
        <f t="shared" si="0"/>
        <v>35000</v>
      </c>
      <c r="N72" s="111"/>
      <c r="O72" s="111"/>
      <c r="P72" s="102"/>
    </row>
    <row r="73" spans="1:9" ht="15" hidden="1" outlineLevel="1">
      <c r="A73" s="34"/>
      <c r="B73" s="34"/>
      <c r="C73" s="35">
        <v>4300</v>
      </c>
      <c r="D73" s="40" t="s">
        <v>52</v>
      </c>
      <c r="E73" s="43">
        <v>50000</v>
      </c>
      <c r="F73" s="88">
        <v>35000</v>
      </c>
      <c r="G73" s="77"/>
      <c r="H73" s="77"/>
      <c r="I73" s="75">
        <f t="shared" si="0"/>
        <v>35000</v>
      </c>
    </row>
    <row r="74" spans="1:9" ht="15" hidden="1">
      <c r="A74" s="34"/>
      <c r="B74" s="34"/>
      <c r="C74" s="35" t="s">
        <v>36</v>
      </c>
      <c r="D74" s="40"/>
      <c r="E74" s="43"/>
      <c r="F74" s="89"/>
      <c r="G74" s="69"/>
      <c r="H74" s="69"/>
      <c r="I74" s="75">
        <f t="shared" si="0"/>
        <v>0</v>
      </c>
    </row>
    <row r="75" spans="1:9" ht="25.5" hidden="1">
      <c r="A75" s="37"/>
      <c r="B75" s="37"/>
      <c r="C75" s="41" t="s">
        <v>45</v>
      </c>
      <c r="D75" s="48" t="s">
        <v>37</v>
      </c>
      <c r="E75" s="43">
        <f>SUM(E76)</f>
        <v>50000</v>
      </c>
      <c r="F75" s="72">
        <f>SUM(F76)</f>
        <v>35000</v>
      </c>
      <c r="G75" s="75">
        <f>SUM(G76)</f>
        <v>0</v>
      </c>
      <c r="H75" s="75">
        <f>SUM(H76)</f>
        <v>0</v>
      </c>
      <c r="I75" s="75">
        <f t="shared" si="0"/>
        <v>35000</v>
      </c>
    </row>
    <row r="76" spans="1:9" ht="15" hidden="1">
      <c r="A76" s="34"/>
      <c r="B76" s="34"/>
      <c r="C76" s="35">
        <v>4300</v>
      </c>
      <c r="D76" s="40" t="s">
        <v>52</v>
      </c>
      <c r="E76" s="43">
        <v>50000</v>
      </c>
      <c r="F76" s="88">
        <v>35000</v>
      </c>
      <c r="G76" s="77"/>
      <c r="H76" s="77"/>
      <c r="I76" s="75">
        <f t="shared" si="0"/>
        <v>35000</v>
      </c>
    </row>
    <row r="77" spans="1:16" s="13" customFormat="1" ht="25.5" hidden="1">
      <c r="A77" s="37"/>
      <c r="B77" s="37">
        <v>71014</v>
      </c>
      <c r="C77" s="41"/>
      <c r="D77" s="48" t="s">
        <v>83</v>
      </c>
      <c r="E77" s="42">
        <f>SUM(E78:E78)</f>
        <v>4000</v>
      </c>
      <c r="F77" s="71">
        <f>SUM(F78:F79)</f>
        <v>18628</v>
      </c>
      <c r="G77" s="71">
        <f>SUM(G78:G79)</f>
        <v>0</v>
      </c>
      <c r="H77" s="71">
        <f>SUM(H78:H79)</f>
        <v>0</v>
      </c>
      <c r="I77" s="75">
        <f aca="true" t="shared" si="1" ref="I77:I133">F77+G77-H77</f>
        <v>18628</v>
      </c>
      <c r="N77" s="111"/>
      <c r="O77" s="111"/>
      <c r="P77" s="102"/>
    </row>
    <row r="78" spans="1:9" ht="15" hidden="1" outlineLevel="1">
      <c r="A78" s="34"/>
      <c r="B78" s="34"/>
      <c r="C78" s="35">
        <v>4300</v>
      </c>
      <c r="D78" s="40" t="s">
        <v>52</v>
      </c>
      <c r="E78" s="43">
        <v>4000</v>
      </c>
      <c r="F78" s="88">
        <v>3500</v>
      </c>
      <c r="G78" s="77"/>
      <c r="H78" s="77"/>
      <c r="I78" s="75">
        <f t="shared" si="1"/>
        <v>3500</v>
      </c>
    </row>
    <row r="79" spans="1:9" ht="25.5" hidden="1" outlineLevel="1">
      <c r="A79" s="34"/>
      <c r="B79" s="34"/>
      <c r="C79" s="35">
        <v>4390</v>
      </c>
      <c r="D79" s="40" t="s">
        <v>140</v>
      </c>
      <c r="E79" s="43"/>
      <c r="F79" s="72">
        <v>15128</v>
      </c>
      <c r="G79" s="75"/>
      <c r="H79" s="75"/>
      <c r="I79" s="75">
        <f t="shared" si="1"/>
        <v>15128</v>
      </c>
    </row>
    <row r="80" spans="1:16" s="13" customFormat="1" ht="15.75" hidden="1">
      <c r="A80" s="37"/>
      <c r="B80" s="37">
        <v>71015</v>
      </c>
      <c r="C80" s="41"/>
      <c r="D80" s="48" t="s">
        <v>38</v>
      </c>
      <c r="E80" s="42">
        <f>SUM(E82:E98)</f>
        <v>239167</v>
      </c>
      <c r="F80" s="71">
        <f>SUM(F82:F102)</f>
        <v>378773</v>
      </c>
      <c r="G80" s="71">
        <f>SUM(G82:G102)</f>
        <v>0</v>
      </c>
      <c r="H80" s="71">
        <f>SUM(H82:H102)</f>
        <v>0</v>
      </c>
      <c r="I80" s="73">
        <f t="shared" si="1"/>
        <v>378773</v>
      </c>
      <c r="N80" s="111"/>
      <c r="O80" s="111"/>
      <c r="P80" s="102"/>
    </row>
    <row r="81" spans="1:16" s="13" customFormat="1" ht="15" hidden="1">
      <c r="A81" s="37"/>
      <c r="B81" s="37"/>
      <c r="C81" s="41"/>
      <c r="D81" s="53" t="s">
        <v>113</v>
      </c>
      <c r="E81" s="42"/>
      <c r="F81" s="89"/>
      <c r="G81" s="69"/>
      <c r="H81" s="69"/>
      <c r="I81" s="75">
        <f t="shared" si="1"/>
        <v>0</v>
      </c>
      <c r="N81" s="111"/>
      <c r="O81" s="111"/>
      <c r="P81" s="102"/>
    </row>
    <row r="82" spans="1:9" ht="25.5" hidden="1" outlineLevel="2">
      <c r="A82" s="30"/>
      <c r="B82" s="30"/>
      <c r="C82" s="35">
        <v>3020</v>
      </c>
      <c r="D82" s="40" t="s">
        <v>87</v>
      </c>
      <c r="E82" s="43"/>
      <c r="F82" s="72">
        <v>1466</v>
      </c>
      <c r="G82" s="75">
        <v>0</v>
      </c>
      <c r="H82" s="75"/>
      <c r="I82" s="75">
        <f t="shared" si="1"/>
        <v>1466</v>
      </c>
    </row>
    <row r="83" spans="1:9" ht="15" hidden="1" outlineLevel="1">
      <c r="A83" s="30"/>
      <c r="B83" s="30"/>
      <c r="C83" s="50">
        <v>4010</v>
      </c>
      <c r="D83" s="40" t="s">
        <v>19</v>
      </c>
      <c r="E83" s="43">
        <v>139164</v>
      </c>
      <c r="F83" s="72">
        <v>233239</v>
      </c>
      <c r="G83" s="75">
        <v>0</v>
      </c>
      <c r="H83" s="75"/>
      <c r="I83" s="75">
        <f t="shared" si="1"/>
        <v>233239</v>
      </c>
    </row>
    <row r="84" spans="1:9" ht="15" hidden="1" outlineLevel="1">
      <c r="A84" s="30"/>
      <c r="B84" s="30"/>
      <c r="C84" s="35">
        <v>4040</v>
      </c>
      <c r="D84" s="40" t="s">
        <v>20</v>
      </c>
      <c r="E84" s="43">
        <v>10665</v>
      </c>
      <c r="F84" s="72">
        <v>13100</v>
      </c>
      <c r="G84" s="75"/>
      <c r="H84" s="75"/>
      <c r="I84" s="75">
        <f t="shared" si="1"/>
        <v>13100</v>
      </c>
    </row>
    <row r="85" spans="1:9" ht="15" hidden="1" outlineLevel="1">
      <c r="A85" s="30"/>
      <c r="B85" s="30"/>
      <c r="C85" s="35">
        <v>4110</v>
      </c>
      <c r="D85" s="40" t="s">
        <v>21</v>
      </c>
      <c r="E85" s="43">
        <v>27148</v>
      </c>
      <c r="F85" s="72">
        <v>39624</v>
      </c>
      <c r="G85" s="75">
        <v>0</v>
      </c>
      <c r="H85" s="75"/>
      <c r="I85" s="75">
        <f t="shared" si="1"/>
        <v>39624</v>
      </c>
    </row>
    <row r="86" spans="1:9" ht="15" hidden="1" outlineLevel="1">
      <c r="A86" s="30"/>
      <c r="B86" s="30"/>
      <c r="C86" s="35">
        <v>4120</v>
      </c>
      <c r="D86" s="40" t="s">
        <v>22</v>
      </c>
      <c r="E86" s="43">
        <v>3822</v>
      </c>
      <c r="F86" s="72">
        <v>5534</v>
      </c>
      <c r="G86" s="75">
        <v>0</v>
      </c>
      <c r="H86" s="75"/>
      <c r="I86" s="75">
        <f t="shared" si="1"/>
        <v>5534</v>
      </c>
    </row>
    <row r="87" spans="1:9" ht="15" hidden="1" outlineLevel="2">
      <c r="A87" s="54"/>
      <c r="B87" s="30"/>
      <c r="C87" s="35">
        <v>4170</v>
      </c>
      <c r="D87" s="40" t="s">
        <v>90</v>
      </c>
      <c r="E87" s="43">
        <v>1000</v>
      </c>
      <c r="F87" s="72">
        <v>1600</v>
      </c>
      <c r="G87" s="75"/>
      <c r="H87" s="75"/>
      <c r="I87" s="75">
        <f t="shared" si="1"/>
        <v>1600</v>
      </c>
    </row>
    <row r="88" spans="1:9" ht="24" customHeight="1" hidden="1" outlineLevel="1">
      <c r="A88" s="30"/>
      <c r="B88" s="30"/>
      <c r="C88" s="35">
        <v>4210</v>
      </c>
      <c r="D88" s="40" t="s">
        <v>13</v>
      </c>
      <c r="E88" s="43">
        <v>10357</v>
      </c>
      <c r="F88" s="72">
        <v>17517</v>
      </c>
      <c r="G88" s="75"/>
      <c r="H88" s="75"/>
      <c r="I88" s="75">
        <f t="shared" si="1"/>
        <v>17517</v>
      </c>
    </row>
    <row r="89" spans="1:9" ht="15" hidden="1" outlineLevel="1">
      <c r="A89" s="30"/>
      <c r="B89" s="30"/>
      <c r="C89" s="35">
        <v>4260</v>
      </c>
      <c r="D89" s="40" t="s">
        <v>23</v>
      </c>
      <c r="E89" s="43">
        <v>2683</v>
      </c>
      <c r="F89" s="72">
        <v>3970</v>
      </c>
      <c r="G89" s="75"/>
      <c r="H89" s="75"/>
      <c r="I89" s="75">
        <f t="shared" si="1"/>
        <v>3970</v>
      </c>
    </row>
    <row r="90" spans="1:9" ht="15" hidden="1" outlineLevel="1">
      <c r="A90" s="30"/>
      <c r="B90" s="30"/>
      <c r="C90" s="35">
        <v>4270</v>
      </c>
      <c r="D90" s="40" t="s">
        <v>31</v>
      </c>
      <c r="E90" s="43">
        <v>546</v>
      </c>
      <c r="F90" s="72">
        <v>1141</v>
      </c>
      <c r="G90" s="75"/>
      <c r="H90" s="75"/>
      <c r="I90" s="75">
        <f t="shared" si="1"/>
        <v>1141</v>
      </c>
    </row>
    <row r="91" spans="1:9" ht="15" hidden="1" outlineLevel="1">
      <c r="A91" s="30"/>
      <c r="B91" s="30"/>
      <c r="C91" s="35">
        <v>4280</v>
      </c>
      <c r="D91" s="40" t="s">
        <v>42</v>
      </c>
      <c r="E91" s="43">
        <v>86</v>
      </c>
      <c r="F91" s="72">
        <v>46</v>
      </c>
      <c r="G91" s="75"/>
      <c r="H91" s="75"/>
      <c r="I91" s="75">
        <f t="shared" si="1"/>
        <v>46</v>
      </c>
    </row>
    <row r="92" spans="1:9" ht="15" hidden="1" outlineLevel="1">
      <c r="A92" s="30"/>
      <c r="B92" s="30"/>
      <c r="C92" s="35">
        <v>4300</v>
      </c>
      <c r="D92" s="40" t="s">
        <v>8</v>
      </c>
      <c r="E92" s="43">
        <v>39055</v>
      </c>
      <c r="F92" s="72">
        <v>14360</v>
      </c>
      <c r="G92" s="75"/>
      <c r="H92" s="75"/>
      <c r="I92" s="75">
        <f t="shared" si="1"/>
        <v>14360</v>
      </c>
    </row>
    <row r="93" spans="1:9" ht="25.5" hidden="1" outlineLevel="1">
      <c r="A93" s="30"/>
      <c r="B93" s="30"/>
      <c r="C93" s="35">
        <v>4360</v>
      </c>
      <c r="D93" s="40" t="s">
        <v>138</v>
      </c>
      <c r="E93" s="43"/>
      <c r="F93" s="72">
        <v>1340</v>
      </c>
      <c r="G93" s="75">
        <v>0</v>
      </c>
      <c r="H93" s="75"/>
      <c r="I93" s="75">
        <f t="shared" si="1"/>
        <v>1340</v>
      </c>
    </row>
    <row r="94" spans="1:9" ht="25.5" hidden="1" outlineLevel="1">
      <c r="A94" s="30"/>
      <c r="B94" s="30"/>
      <c r="C94" s="35">
        <v>4370</v>
      </c>
      <c r="D94" s="40" t="s">
        <v>139</v>
      </c>
      <c r="E94" s="43"/>
      <c r="F94" s="72">
        <v>5480</v>
      </c>
      <c r="G94" s="75"/>
      <c r="H94" s="75">
        <v>0</v>
      </c>
      <c r="I94" s="75">
        <f t="shared" si="1"/>
        <v>5480</v>
      </c>
    </row>
    <row r="95" spans="1:9" ht="25.5" hidden="1" outlineLevel="1">
      <c r="A95" s="30"/>
      <c r="B95" s="30"/>
      <c r="C95" s="35">
        <v>4400</v>
      </c>
      <c r="D95" s="40" t="s">
        <v>146</v>
      </c>
      <c r="E95" s="43"/>
      <c r="F95" s="72">
        <v>18580</v>
      </c>
      <c r="G95" s="75"/>
      <c r="H95" s="75"/>
      <c r="I95" s="75">
        <f t="shared" si="1"/>
        <v>18580</v>
      </c>
    </row>
    <row r="96" spans="1:9" ht="15" hidden="1" outlineLevel="1">
      <c r="A96" s="30"/>
      <c r="B96" s="30"/>
      <c r="C96" s="35">
        <v>4410</v>
      </c>
      <c r="D96" s="40" t="s">
        <v>25</v>
      </c>
      <c r="E96" s="43"/>
      <c r="F96" s="72">
        <v>130</v>
      </c>
      <c r="G96" s="75"/>
      <c r="H96" s="75"/>
      <c r="I96" s="75">
        <f t="shared" si="1"/>
        <v>130</v>
      </c>
    </row>
    <row r="97" spans="1:9" ht="15" hidden="1" outlineLevel="1">
      <c r="A97" s="30"/>
      <c r="B97" s="30"/>
      <c r="C97" s="35">
        <v>4430</v>
      </c>
      <c r="D97" s="40" t="s">
        <v>26</v>
      </c>
      <c r="E97" s="43"/>
      <c r="F97" s="72">
        <v>1940</v>
      </c>
      <c r="G97" s="75"/>
      <c r="H97" s="75"/>
      <c r="I97" s="75">
        <f t="shared" si="1"/>
        <v>1940</v>
      </c>
    </row>
    <row r="98" spans="1:9" ht="25.5" hidden="1" outlineLevel="1">
      <c r="A98" s="30"/>
      <c r="B98" s="30"/>
      <c r="C98" s="35">
        <v>4440</v>
      </c>
      <c r="D98" s="40" t="s">
        <v>27</v>
      </c>
      <c r="E98" s="43">
        <v>4641</v>
      </c>
      <c r="F98" s="72">
        <v>6840</v>
      </c>
      <c r="G98" s="75"/>
      <c r="H98" s="75"/>
      <c r="I98" s="75">
        <f t="shared" si="1"/>
        <v>6840</v>
      </c>
    </row>
    <row r="99" spans="1:9" ht="25.5" hidden="1" outlineLevel="1">
      <c r="A99" s="30"/>
      <c r="B99" s="30"/>
      <c r="C99" s="35">
        <v>4700</v>
      </c>
      <c r="D99" s="40" t="s">
        <v>120</v>
      </c>
      <c r="E99" s="43"/>
      <c r="F99" s="72">
        <v>120</v>
      </c>
      <c r="G99" s="75"/>
      <c r="H99" s="75">
        <v>0</v>
      </c>
      <c r="I99" s="75">
        <f t="shared" si="1"/>
        <v>120</v>
      </c>
    </row>
    <row r="100" spans="1:9" ht="25.5" hidden="1" outlineLevel="1">
      <c r="A100" s="30"/>
      <c r="B100" s="30"/>
      <c r="C100" s="35">
        <v>4740</v>
      </c>
      <c r="D100" s="40" t="s">
        <v>121</v>
      </c>
      <c r="E100" s="43"/>
      <c r="F100" s="72">
        <v>1520</v>
      </c>
      <c r="G100" s="75">
        <v>0</v>
      </c>
      <c r="H100" s="75"/>
      <c r="I100" s="75">
        <f t="shared" si="1"/>
        <v>1520</v>
      </c>
    </row>
    <row r="101" spans="1:9" ht="25.5" hidden="1" outlineLevel="1">
      <c r="A101" s="30"/>
      <c r="B101" s="30"/>
      <c r="C101" s="35">
        <v>4750</v>
      </c>
      <c r="D101" s="40" t="s">
        <v>124</v>
      </c>
      <c r="E101" s="43"/>
      <c r="F101" s="72">
        <v>6590</v>
      </c>
      <c r="G101" s="75"/>
      <c r="H101" s="75"/>
      <c r="I101" s="75">
        <f t="shared" si="1"/>
        <v>6590</v>
      </c>
    </row>
    <row r="102" spans="1:9" ht="25.5" hidden="1" outlineLevel="2">
      <c r="A102" s="30"/>
      <c r="B102" s="30"/>
      <c r="C102" s="35">
        <v>6060</v>
      </c>
      <c r="D102" s="51" t="s">
        <v>141</v>
      </c>
      <c r="E102" s="43">
        <v>93852</v>
      </c>
      <c r="F102" s="89">
        <v>4636</v>
      </c>
      <c r="G102" s="69"/>
      <c r="H102" s="69"/>
      <c r="I102" s="75">
        <f t="shared" si="1"/>
        <v>4636</v>
      </c>
    </row>
    <row r="103" spans="1:16" s="13" customFormat="1" ht="15.75">
      <c r="A103" s="37"/>
      <c r="B103" s="37">
        <v>71095</v>
      </c>
      <c r="C103" s="41"/>
      <c r="D103" s="48" t="s">
        <v>50</v>
      </c>
      <c r="E103" s="42">
        <f>SUM(E104:E104)</f>
        <v>5388</v>
      </c>
      <c r="F103" s="71"/>
      <c r="G103" s="73">
        <f>SUM(G104:G104)</f>
        <v>0</v>
      </c>
      <c r="H103" s="73">
        <f>SUM(H104:H104)</f>
        <v>1500</v>
      </c>
      <c r="I103" s="73">
        <f t="shared" si="1"/>
        <v>-1500</v>
      </c>
      <c r="N103" s="111"/>
      <c r="O103" s="111"/>
      <c r="P103" s="102"/>
    </row>
    <row r="104" spans="1:9" ht="15" outlineLevel="1">
      <c r="A104" s="34"/>
      <c r="B104" s="34"/>
      <c r="C104" s="35">
        <v>4300</v>
      </c>
      <c r="D104" s="40" t="s">
        <v>52</v>
      </c>
      <c r="E104" s="43">
        <v>5388</v>
      </c>
      <c r="F104" s="89">
        <v>6000</v>
      </c>
      <c r="G104" s="69"/>
      <c r="H104" s="69">
        <v>1500</v>
      </c>
      <c r="I104" s="75">
        <f t="shared" si="1"/>
        <v>4500</v>
      </c>
    </row>
    <row r="105" spans="1:16" s="14" customFormat="1" ht="15.75">
      <c r="A105" s="55">
        <v>750</v>
      </c>
      <c r="B105" s="55"/>
      <c r="C105" s="55"/>
      <c r="D105" s="56" t="s">
        <v>89</v>
      </c>
      <c r="E105" s="33" t="e">
        <f>E106+E115+E124+#REF!+E145</f>
        <v>#REF!</v>
      </c>
      <c r="F105" s="87">
        <f>F106+F115+F124+F145</f>
        <v>0</v>
      </c>
      <c r="G105" s="87">
        <f>G106+G115+G124+G145</f>
        <v>26563</v>
      </c>
      <c r="H105" s="87">
        <f>H106+H115+H124+H145</f>
        <v>155129</v>
      </c>
      <c r="I105" s="70">
        <f t="shared" si="1"/>
        <v>-128566</v>
      </c>
      <c r="N105" s="110"/>
      <c r="O105" s="110"/>
      <c r="P105" s="101"/>
    </row>
    <row r="106" spans="1:16" s="13" customFormat="1" ht="15.75" outlineLevel="1">
      <c r="A106" s="50"/>
      <c r="B106" s="57">
        <v>75011</v>
      </c>
      <c r="C106" s="57"/>
      <c r="D106" s="58" t="s">
        <v>51</v>
      </c>
      <c r="E106" s="42">
        <f>SUM(E107:E114)</f>
        <v>297703</v>
      </c>
      <c r="F106" s="71"/>
      <c r="G106" s="73">
        <f>SUM(G107:G114)</f>
        <v>0</v>
      </c>
      <c r="H106" s="73">
        <f>SUM(H107:H114)</f>
        <v>2145</v>
      </c>
      <c r="I106" s="73">
        <f t="shared" si="1"/>
        <v>-2145</v>
      </c>
      <c r="N106" s="111"/>
      <c r="O106" s="111"/>
      <c r="P106" s="102"/>
    </row>
    <row r="107" spans="1:9" ht="25.5" outlineLevel="2">
      <c r="A107" s="30"/>
      <c r="B107" s="30"/>
      <c r="C107" s="35">
        <v>3020</v>
      </c>
      <c r="D107" s="40" t="s">
        <v>87</v>
      </c>
      <c r="E107" s="43"/>
      <c r="F107" s="72">
        <v>300</v>
      </c>
      <c r="G107" s="75"/>
      <c r="H107" s="75">
        <v>145</v>
      </c>
      <c r="I107" s="75">
        <f t="shared" si="1"/>
        <v>155</v>
      </c>
    </row>
    <row r="108" spans="1:9" ht="15" hidden="1" outlineLevel="2">
      <c r="A108" s="30"/>
      <c r="B108" s="30"/>
      <c r="C108" s="50">
        <v>4010</v>
      </c>
      <c r="D108" s="40" t="s">
        <v>19</v>
      </c>
      <c r="E108" s="43">
        <v>226194</v>
      </c>
      <c r="F108" s="72">
        <v>306500</v>
      </c>
      <c r="G108" s="75">
        <v>0</v>
      </c>
      <c r="H108" s="75"/>
      <c r="I108" s="75">
        <f t="shared" si="1"/>
        <v>306500</v>
      </c>
    </row>
    <row r="109" spans="1:9" ht="15" hidden="1" outlineLevel="2">
      <c r="A109" s="30"/>
      <c r="B109" s="30"/>
      <c r="C109" s="35">
        <v>4040</v>
      </c>
      <c r="D109" s="40" t="s">
        <v>20</v>
      </c>
      <c r="E109" s="43">
        <v>16587</v>
      </c>
      <c r="F109" s="72">
        <v>18834</v>
      </c>
      <c r="G109" s="75"/>
      <c r="H109" s="75">
        <v>0</v>
      </c>
      <c r="I109" s="75">
        <f t="shared" si="1"/>
        <v>18834</v>
      </c>
    </row>
    <row r="110" spans="1:9" ht="15" hidden="1" outlineLevel="2">
      <c r="A110" s="30"/>
      <c r="B110" s="30"/>
      <c r="C110" s="35">
        <v>4110</v>
      </c>
      <c r="D110" s="40" t="s">
        <v>21</v>
      </c>
      <c r="E110" s="43">
        <v>41794</v>
      </c>
      <c r="F110" s="72">
        <v>52300</v>
      </c>
      <c r="G110" s="75">
        <v>0</v>
      </c>
      <c r="H110" s="75"/>
      <c r="I110" s="75">
        <f t="shared" si="1"/>
        <v>52300</v>
      </c>
    </row>
    <row r="111" spans="1:9" ht="15" hidden="1" outlineLevel="2">
      <c r="A111" s="30"/>
      <c r="B111" s="30"/>
      <c r="C111" s="35">
        <v>4120</v>
      </c>
      <c r="D111" s="40" t="s">
        <v>22</v>
      </c>
      <c r="E111" s="43">
        <v>5716</v>
      </c>
      <c r="F111" s="72">
        <v>7470</v>
      </c>
      <c r="G111" s="75">
        <v>0</v>
      </c>
      <c r="H111" s="75"/>
      <c r="I111" s="75">
        <f t="shared" si="1"/>
        <v>7470</v>
      </c>
    </row>
    <row r="112" spans="1:9" ht="15" hidden="1" outlineLevel="2">
      <c r="A112" s="30"/>
      <c r="B112" s="30"/>
      <c r="C112" s="35">
        <v>4280</v>
      </c>
      <c r="D112" s="40" t="s">
        <v>103</v>
      </c>
      <c r="E112" s="43">
        <v>98</v>
      </c>
      <c r="F112" s="72">
        <v>200</v>
      </c>
      <c r="G112" s="75"/>
      <c r="H112" s="75"/>
      <c r="I112" s="75">
        <f t="shared" si="1"/>
        <v>200</v>
      </c>
    </row>
    <row r="113" spans="1:9" ht="15" outlineLevel="2">
      <c r="A113" s="30"/>
      <c r="B113" s="30"/>
      <c r="C113" s="35">
        <v>4410</v>
      </c>
      <c r="D113" s="40" t="s">
        <v>25</v>
      </c>
      <c r="E113" s="43">
        <v>1448</v>
      </c>
      <c r="F113" s="72">
        <v>3500</v>
      </c>
      <c r="G113" s="75"/>
      <c r="H113" s="75">
        <v>2000</v>
      </c>
      <c r="I113" s="75">
        <f t="shared" si="1"/>
        <v>1500</v>
      </c>
    </row>
    <row r="114" spans="1:9" ht="25.5" hidden="1" outlineLevel="2">
      <c r="A114" s="30"/>
      <c r="B114" s="30"/>
      <c r="C114" s="35">
        <v>4440</v>
      </c>
      <c r="D114" s="40" t="s">
        <v>27</v>
      </c>
      <c r="E114" s="43">
        <v>5866</v>
      </c>
      <c r="F114" s="72">
        <v>6437</v>
      </c>
      <c r="G114" s="75"/>
      <c r="H114" s="75"/>
      <c r="I114" s="75">
        <f t="shared" si="1"/>
        <v>6437</v>
      </c>
    </row>
    <row r="115" spans="1:16" s="13" customFormat="1" ht="15.75" outlineLevel="1">
      <c r="A115" s="37"/>
      <c r="B115" s="37">
        <v>75019</v>
      </c>
      <c r="C115" s="41"/>
      <c r="D115" s="48" t="s">
        <v>39</v>
      </c>
      <c r="E115" s="42">
        <f>SUM(E116:E122)</f>
        <v>355698</v>
      </c>
      <c r="F115" s="71"/>
      <c r="G115" s="73">
        <f>SUM(G116:G123)</f>
        <v>1550</v>
      </c>
      <c r="H115" s="73">
        <f>SUM(H116:H123)</f>
        <v>6044</v>
      </c>
      <c r="I115" s="73">
        <f t="shared" si="1"/>
        <v>-4494</v>
      </c>
      <c r="N115" s="111"/>
      <c r="O115" s="111"/>
      <c r="P115" s="102"/>
    </row>
    <row r="116" spans="1:9" ht="15" hidden="1" outlineLevel="2">
      <c r="A116" s="34"/>
      <c r="B116" s="34"/>
      <c r="C116" s="35">
        <v>3030</v>
      </c>
      <c r="D116" s="40" t="s">
        <v>40</v>
      </c>
      <c r="E116" s="43">
        <v>343796</v>
      </c>
      <c r="F116" s="72">
        <v>354010</v>
      </c>
      <c r="G116" s="75"/>
      <c r="H116" s="75">
        <v>0</v>
      </c>
      <c r="I116" s="75">
        <f t="shared" si="1"/>
        <v>354010</v>
      </c>
    </row>
    <row r="117" spans="1:9" ht="15" outlineLevel="2">
      <c r="A117" s="34"/>
      <c r="B117" s="34"/>
      <c r="C117" s="35">
        <v>4300</v>
      </c>
      <c r="D117" s="40" t="s">
        <v>35</v>
      </c>
      <c r="E117" s="43">
        <v>7840</v>
      </c>
      <c r="F117" s="72">
        <v>5200</v>
      </c>
      <c r="G117" s="75">
        <v>0</v>
      </c>
      <c r="H117" s="75">
        <v>150</v>
      </c>
      <c r="I117" s="75">
        <f t="shared" si="1"/>
        <v>5050</v>
      </c>
    </row>
    <row r="118" spans="1:9" ht="25.5" hidden="1" outlineLevel="1">
      <c r="A118" s="30"/>
      <c r="B118" s="30"/>
      <c r="C118" s="35">
        <v>4360</v>
      </c>
      <c r="D118" s="40" t="s">
        <v>138</v>
      </c>
      <c r="E118" s="43"/>
      <c r="F118" s="72">
        <v>6900</v>
      </c>
      <c r="G118" s="75">
        <v>0</v>
      </c>
      <c r="H118" s="75"/>
      <c r="I118" s="75">
        <f t="shared" si="1"/>
        <v>6900</v>
      </c>
    </row>
    <row r="119" spans="1:9" ht="25.5" hidden="1" outlineLevel="2">
      <c r="A119" s="34"/>
      <c r="B119" s="34"/>
      <c r="C119" s="35">
        <v>4370</v>
      </c>
      <c r="D119" s="40" t="s">
        <v>142</v>
      </c>
      <c r="E119" s="43"/>
      <c r="F119" s="72">
        <v>0</v>
      </c>
      <c r="G119" s="75"/>
      <c r="H119" s="75"/>
      <c r="I119" s="75">
        <f t="shared" si="1"/>
        <v>0</v>
      </c>
    </row>
    <row r="120" spans="1:9" ht="15" outlineLevel="2">
      <c r="A120" s="34"/>
      <c r="B120" s="34"/>
      <c r="C120" s="35">
        <v>4210</v>
      </c>
      <c r="D120" s="40" t="s">
        <v>13</v>
      </c>
      <c r="E120" s="43">
        <v>4062</v>
      </c>
      <c r="F120" s="72">
        <v>4700</v>
      </c>
      <c r="G120" s="75">
        <f>1400+150</f>
        <v>1550</v>
      </c>
      <c r="H120" s="75"/>
      <c r="I120" s="75">
        <f t="shared" si="1"/>
        <v>6250</v>
      </c>
    </row>
    <row r="121" spans="1:9" ht="25.5" hidden="1" outlineLevel="2">
      <c r="A121" s="34"/>
      <c r="B121" s="34"/>
      <c r="C121" s="35">
        <v>4400</v>
      </c>
      <c r="D121" s="40" t="s">
        <v>146</v>
      </c>
      <c r="E121" s="43"/>
      <c r="F121" s="72">
        <v>2000</v>
      </c>
      <c r="G121" s="75">
        <v>0</v>
      </c>
      <c r="H121" s="75"/>
      <c r="I121" s="75">
        <f t="shared" si="1"/>
        <v>2000</v>
      </c>
    </row>
    <row r="122" spans="1:9" ht="15" outlineLevel="2">
      <c r="A122" s="34"/>
      <c r="B122" s="34"/>
      <c r="C122" s="35">
        <v>4410</v>
      </c>
      <c r="D122" s="40" t="s">
        <v>25</v>
      </c>
      <c r="E122" s="43"/>
      <c r="F122" s="72">
        <v>5000</v>
      </c>
      <c r="G122" s="75"/>
      <c r="H122" s="75">
        <v>3964</v>
      </c>
      <c r="I122" s="75">
        <f t="shared" si="1"/>
        <v>1036</v>
      </c>
    </row>
    <row r="123" spans="1:9" ht="25.5" outlineLevel="1">
      <c r="A123" s="34"/>
      <c r="B123" s="34"/>
      <c r="C123" s="59">
        <v>4700</v>
      </c>
      <c r="D123" s="53" t="s">
        <v>133</v>
      </c>
      <c r="E123" s="43"/>
      <c r="F123" s="89">
        <v>5990</v>
      </c>
      <c r="G123" s="69"/>
      <c r="H123" s="69">
        <v>1930</v>
      </c>
      <c r="I123" s="75">
        <f t="shared" si="1"/>
        <v>4060</v>
      </c>
    </row>
    <row r="124" spans="1:16" s="13" customFormat="1" ht="15.75" outlineLevel="1">
      <c r="A124" s="37"/>
      <c r="B124" s="37">
        <v>75020</v>
      </c>
      <c r="C124" s="41"/>
      <c r="D124" s="48" t="s">
        <v>41</v>
      </c>
      <c r="E124" s="42">
        <f>SUM(E125:E144)</f>
        <v>3712283</v>
      </c>
      <c r="F124" s="71"/>
      <c r="G124" s="73">
        <f>SUM(G125:G144)</f>
        <v>11513</v>
      </c>
      <c r="H124" s="73">
        <f>SUM(H125:H144)</f>
        <v>143440</v>
      </c>
      <c r="I124" s="73">
        <f t="shared" si="1"/>
        <v>-131927</v>
      </c>
      <c r="N124" s="111"/>
      <c r="O124" s="111"/>
      <c r="P124" s="102"/>
    </row>
    <row r="125" spans="1:9" ht="51" hidden="1" outlineLevel="2">
      <c r="A125" s="34"/>
      <c r="B125" s="34"/>
      <c r="C125" s="35">
        <v>2900</v>
      </c>
      <c r="D125" s="40" t="s">
        <v>48</v>
      </c>
      <c r="E125" s="43">
        <v>5241</v>
      </c>
      <c r="F125" s="72">
        <v>7600</v>
      </c>
      <c r="G125" s="75">
        <v>0</v>
      </c>
      <c r="H125" s="75"/>
      <c r="I125" s="75">
        <f t="shared" si="1"/>
        <v>7600</v>
      </c>
    </row>
    <row r="126" spans="1:9" ht="25.5" outlineLevel="2">
      <c r="A126" s="54"/>
      <c r="B126" s="30"/>
      <c r="C126" s="35">
        <v>3020</v>
      </c>
      <c r="D126" s="40" t="s">
        <v>87</v>
      </c>
      <c r="E126" s="43">
        <v>6693</v>
      </c>
      <c r="F126" s="72">
        <v>8500</v>
      </c>
      <c r="G126" s="75"/>
      <c r="H126" s="75">
        <v>1416</v>
      </c>
      <c r="I126" s="75">
        <f t="shared" si="1"/>
        <v>7084</v>
      </c>
    </row>
    <row r="127" spans="1:9" ht="15" outlineLevel="2">
      <c r="A127" s="54"/>
      <c r="B127" s="30"/>
      <c r="C127" s="50">
        <v>4010</v>
      </c>
      <c r="D127" s="40" t="s">
        <v>19</v>
      </c>
      <c r="E127" s="43">
        <v>2239163</v>
      </c>
      <c r="F127" s="72">
        <v>2494290</v>
      </c>
      <c r="G127" s="75"/>
      <c r="H127" s="75">
        <v>10000</v>
      </c>
      <c r="I127" s="75">
        <f t="shared" si="1"/>
        <v>2484290</v>
      </c>
    </row>
    <row r="128" spans="1:9" ht="15" outlineLevel="2">
      <c r="A128" s="54"/>
      <c r="B128" s="30"/>
      <c r="C128" s="35">
        <v>4110</v>
      </c>
      <c r="D128" s="40" t="s">
        <v>21</v>
      </c>
      <c r="E128" s="43">
        <v>376585</v>
      </c>
      <c r="F128" s="72">
        <v>424180</v>
      </c>
      <c r="G128" s="75"/>
      <c r="H128" s="75">
        <f>4500+2600</f>
        <v>7100</v>
      </c>
      <c r="I128" s="75">
        <f t="shared" si="1"/>
        <v>417080</v>
      </c>
    </row>
    <row r="129" spans="1:9" ht="15" outlineLevel="2">
      <c r="A129" s="54"/>
      <c r="B129" s="30"/>
      <c r="C129" s="35">
        <v>4140</v>
      </c>
      <c r="D129" s="40" t="s">
        <v>136</v>
      </c>
      <c r="E129" s="43"/>
      <c r="F129" s="72">
        <v>1300</v>
      </c>
      <c r="G129" s="75"/>
      <c r="H129" s="75">
        <v>1069</v>
      </c>
      <c r="I129" s="75">
        <f t="shared" si="1"/>
        <v>231</v>
      </c>
    </row>
    <row r="130" spans="1:9" ht="15" outlineLevel="2">
      <c r="A130" s="54"/>
      <c r="B130" s="30"/>
      <c r="C130" s="35">
        <v>4170</v>
      </c>
      <c r="D130" s="40" t="s">
        <v>90</v>
      </c>
      <c r="E130" s="43">
        <v>5956</v>
      </c>
      <c r="F130" s="72">
        <v>10100</v>
      </c>
      <c r="G130" s="75"/>
      <c r="H130" s="75"/>
      <c r="I130" s="75">
        <f t="shared" si="1"/>
        <v>10100</v>
      </c>
    </row>
    <row r="131" spans="1:9" ht="15" outlineLevel="2">
      <c r="A131" s="54"/>
      <c r="B131" s="30"/>
      <c r="C131" s="35">
        <v>4210</v>
      </c>
      <c r="D131" s="40" t="s">
        <v>13</v>
      </c>
      <c r="E131" s="43">
        <v>823890</v>
      </c>
      <c r="F131" s="72">
        <v>787200</v>
      </c>
      <c r="G131" s="75">
        <v>7000</v>
      </c>
      <c r="H131" s="75">
        <f>22000</f>
        <v>22000</v>
      </c>
      <c r="I131" s="75">
        <f t="shared" si="1"/>
        <v>772200</v>
      </c>
    </row>
    <row r="132" spans="1:9" ht="15" outlineLevel="2">
      <c r="A132" s="54"/>
      <c r="B132" s="30"/>
      <c r="C132" s="35">
        <v>4260</v>
      </c>
      <c r="D132" s="40" t="s">
        <v>23</v>
      </c>
      <c r="E132" s="43">
        <v>174968</v>
      </c>
      <c r="F132" s="72">
        <v>184000</v>
      </c>
      <c r="G132" s="75"/>
      <c r="H132" s="75">
        <f>21000-2800</f>
        <v>18200</v>
      </c>
      <c r="I132" s="75">
        <f t="shared" si="1"/>
        <v>165800</v>
      </c>
    </row>
    <row r="133" spans="1:9" ht="25.5" outlineLevel="2">
      <c r="A133" s="30"/>
      <c r="B133" s="30"/>
      <c r="C133" s="35">
        <v>4360</v>
      </c>
      <c r="D133" s="40" t="s">
        <v>138</v>
      </c>
      <c r="E133" s="43"/>
      <c r="F133" s="72">
        <v>18000</v>
      </c>
      <c r="G133" s="75"/>
      <c r="H133" s="75">
        <v>1500</v>
      </c>
      <c r="I133" s="75">
        <f t="shared" si="1"/>
        <v>16500</v>
      </c>
    </row>
    <row r="134" spans="1:9" ht="25.5" outlineLevel="2">
      <c r="A134" s="30"/>
      <c r="B134" s="30"/>
      <c r="C134" s="35">
        <v>4370</v>
      </c>
      <c r="D134" s="40" t="s">
        <v>139</v>
      </c>
      <c r="E134" s="43"/>
      <c r="F134" s="72">
        <v>45000</v>
      </c>
      <c r="G134" s="75">
        <v>0</v>
      </c>
      <c r="H134" s="75">
        <f>4000+700</f>
        <v>4700</v>
      </c>
      <c r="I134" s="75">
        <f aca="true" t="shared" si="2" ref="I134:I151">F134+G134-H134</f>
        <v>40300</v>
      </c>
    </row>
    <row r="135" spans="1:9" ht="15" outlineLevel="2">
      <c r="A135" s="30"/>
      <c r="B135" s="30"/>
      <c r="C135" s="35">
        <v>4380</v>
      </c>
      <c r="D135" s="40" t="s">
        <v>152</v>
      </c>
      <c r="E135" s="43"/>
      <c r="F135" s="72">
        <v>300</v>
      </c>
      <c r="G135" s="75"/>
      <c r="H135" s="75">
        <v>187</v>
      </c>
      <c r="I135" s="75">
        <f t="shared" si="2"/>
        <v>113</v>
      </c>
    </row>
    <row r="136" spans="1:9" ht="25.5" outlineLevel="2">
      <c r="A136" s="30"/>
      <c r="B136" s="30"/>
      <c r="C136" s="35">
        <v>4390</v>
      </c>
      <c r="D136" s="40" t="s">
        <v>132</v>
      </c>
      <c r="E136" s="43"/>
      <c r="F136" s="72">
        <v>4000</v>
      </c>
      <c r="G136" s="75"/>
      <c r="H136" s="75">
        <v>3500</v>
      </c>
      <c r="I136" s="75">
        <f t="shared" si="2"/>
        <v>500</v>
      </c>
    </row>
    <row r="137" spans="1:9" ht="15" outlineLevel="2">
      <c r="A137" s="30"/>
      <c r="B137" s="30"/>
      <c r="C137" s="35">
        <v>4410</v>
      </c>
      <c r="D137" s="40" t="s">
        <v>25</v>
      </c>
      <c r="E137" s="43">
        <v>18977</v>
      </c>
      <c r="F137" s="72">
        <v>21900</v>
      </c>
      <c r="G137" s="75"/>
      <c r="H137" s="75">
        <v>5000</v>
      </c>
      <c r="I137" s="75">
        <f t="shared" si="2"/>
        <v>16900</v>
      </c>
    </row>
    <row r="138" spans="1:9" ht="15" outlineLevel="2">
      <c r="A138" s="30"/>
      <c r="B138" s="30"/>
      <c r="C138" s="35">
        <v>4430</v>
      </c>
      <c r="D138" s="40" t="s">
        <v>26</v>
      </c>
      <c r="E138" s="43">
        <v>3968</v>
      </c>
      <c r="F138" s="72">
        <v>11400</v>
      </c>
      <c r="G138" s="75"/>
      <c r="H138" s="75">
        <v>600</v>
      </c>
      <c r="I138" s="75">
        <f t="shared" si="2"/>
        <v>10800</v>
      </c>
    </row>
    <row r="139" spans="1:9" ht="25.5" outlineLevel="2">
      <c r="A139" s="30"/>
      <c r="B139" s="30"/>
      <c r="C139" s="35">
        <v>4440</v>
      </c>
      <c r="D139" s="40" t="s">
        <v>27</v>
      </c>
      <c r="E139" s="43">
        <v>56842</v>
      </c>
      <c r="F139" s="72">
        <v>60948</v>
      </c>
      <c r="G139" s="75">
        <v>813</v>
      </c>
      <c r="H139" s="75"/>
      <c r="I139" s="75">
        <f t="shared" si="2"/>
        <v>61761</v>
      </c>
    </row>
    <row r="140" spans="1:9" ht="25.5" outlineLevel="2">
      <c r="A140" s="30"/>
      <c r="B140" s="30"/>
      <c r="C140" s="35">
        <v>4610</v>
      </c>
      <c r="D140" s="40" t="s">
        <v>114</v>
      </c>
      <c r="E140" s="43"/>
      <c r="F140" s="72">
        <v>1500</v>
      </c>
      <c r="G140" s="75"/>
      <c r="H140" s="75">
        <v>1400</v>
      </c>
      <c r="I140" s="75">
        <f t="shared" si="2"/>
        <v>100</v>
      </c>
    </row>
    <row r="141" spans="1:9" ht="25.5" outlineLevel="2">
      <c r="A141" s="30"/>
      <c r="B141" s="30"/>
      <c r="C141" s="35">
        <v>4700</v>
      </c>
      <c r="D141" s="40" t="s">
        <v>120</v>
      </c>
      <c r="E141" s="43"/>
      <c r="F141" s="72">
        <v>22000</v>
      </c>
      <c r="G141" s="75"/>
      <c r="H141" s="75">
        <v>9838</v>
      </c>
      <c r="I141" s="75">
        <f t="shared" si="2"/>
        <v>12162</v>
      </c>
    </row>
    <row r="142" spans="1:9" ht="25.5" outlineLevel="2">
      <c r="A142" s="30"/>
      <c r="B142" s="30"/>
      <c r="C142" s="35">
        <v>4740</v>
      </c>
      <c r="D142" s="40" t="s">
        <v>121</v>
      </c>
      <c r="E142" s="43"/>
      <c r="F142" s="72">
        <v>5000</v>
      </c>
      <c r="G142" s="75">
        <v>1000</v>
      </c>
      <c r="H142" s="75">
        <v>0</v>
      </c>
      <c r="I142" s="75">
        <f t="shared" si="2"/>
        <v>6000</v>
      </c>
    </row>
    <row r="143" spans="1:9" ht="25.5" outlineLevel="2">
      <c r="A143" s="30"/>
      <c r="B143" s="30"/>
      <c r="C143" s="35">
        <v>4750</v>
      </c>
      <c r="D143" s="40" t="s">
        <v>124</v>
      </c>
      <c r="E143" s="43"/>
      <c r="F143" s="72">
        <v>20200</v>
      </c>
      <c r="G143" s="75">
        <v>2700</v>
      </c>
      <c r="H143" s="75"/>
      <c r="I143" s="75">
        <f t="shared" si="2"/>
        <v>22900</v>
      </c>
    </row>
    <row r="144" spans="1:9" ht="25.5" outlineLevel="2">
      <c r="A144" s="30"/>
      <c r="B144" s="30"/>
      <c r="C144" s="35">
        <v>6050</v>
      </c>
      <c r="D144" s="51" t="s">
        <v>102</v>
      </c>
      <c r="E144" s="43"/>
      <c r="F144" s="72">
        <f>154900+20710+15320</f>
        <v>190930</v>
      </c>
      <c r="G144" s="75"/>
      <c r="H144" s="75">
        <v>56930</v>
      </c>
      <c r="I144" s="75">
        <f t="shared" si="2"/>
        <v>134000</v>
      </c>
    </row>
    <row r="145" spans="1:16" s="13" customFormat="1" ht="25.5" outlineLevel="1">
      <c r="A145" s="37"/>
      <c r="B145" s="37">
        <v>75075</v>
      </c>
      <c r="C145" s="41"/>
      <c r="D145" s="48" t="s">
        <v>98</v>
      </c>
      <c r="E145" s="42">
        <f>SUM(E146:E147)</f>
        <v>20686</v>
      </c>
      <c r="F145" s="71"/>
      <c r="G145" s="73">
        <f>SUM(G146:G147)</f>
        <v>13500</v>
      </c>
      <c r="H145" s="73">
        <f>SUM(H146:H147)</f>
        <v>3500</v>
      </c>
      <c r="I145" s="73">
        <f t="shared" si="2"/>
        <v>10000</v>
      </c>
      <c r="N145" s="111"/>
      <c r="O145" s="111"/>
      <c r="P145" s="102"/>
    </row>
    <row r="146" spans="1:9" ht="15" outlineLevel="2">
      <c r="A146" s="30"/>
      <c r="B146" s="30"/>
      <c r="C146" s="35">
        <v>4210</v>
      </c>
      <c r="D146" s="40" t="s">
        <v>13</v>
      </c>
      <c r="E146" s="43">
        <v>769</v>
      </c>
      <c r="F146" s="72">
        <v>5000</v>
      </c>
      <c r="G146" s="137">
        <f>3500+10000</f>
        <v>13500</v>
      </c>
      <c r="H146" s="75"/>
      <c r="I146" s="75">
        <f t="shared" si="2"/>
        <v>18500</v>
      </c>
    </row>
    <row r="147" spans="1:9" ht="15" outlineLevel="2">
      <c r="A147" s="30"/>
      <c r="B147" s="30"/>
      <c r="C147" s="35">
        <v>4300</v>
      </c>
      <c r="D147" s="40" t="s">
        <v>52</v>
      </c>
      <c r="E147" s="43">
        <v>19917</v>
      </c>
      <c r="F147" s="72">
        <v>35460</v>
      </c>
      <c r="G147" s="75"/>
      <c r="H147" s="75">
        <v>3500</v>
      </c>
      <c r="I147" s="75">
        <f t="shared" si="2"/>
        <v>31960</v>
      </c>
    </row>
    <row r="148" spans="1:16" s="14" customFormat="1" ht="15.75">
      <c r="A148" s="30">
        <v>801</v>
      </c>
      <c r="B148" s="30"/>
      <c r="C148" s="35"/>
      <c r="D148" s="49" t="s">
        <v>65</v>
      </c>
      <c r="E148" s="33" t="e">
        <f>E149+#REF!+E152+E158+E173+#REF!+E176+E179</f>
        <v>#REF!</v>
      </c>
      <c r="F148" s="87">
        <f>F149+F152+F158+F173+F176+F179</f>
        <v>0</v>
      </c>
      <c r="G148" s="87">
        <f>G149+G152+G158+G173+G176+G179</f>
        <v>20132</v>
      </c>
      <c r="H148" s="87">
        <f>H149+H152+H158+H173+H176+H179</f>
        <v>74382</v>
      </c>
      <c r="I148" s="70">
        <f t="shared" si="2"/>
        <v>-54250</v>
      </c>
      <c r="N148" s="110"/>
      <c r="O148" s="110"/>
      <c r="P148" s="101"/>
    </row>
    <row r="149" spans="1:16" s="13" customFormat="1" ht="15.75">
      <c r="A149" s="30"/>
      <c r="B149" s="37">
        <v>80102</v>
      </c>
      <c r="C149" s="35"/>
      <c r="D149" s="48" t="s">
        <v>66</v>
      </c>
      <c r="E149" s="42">
        <f>SUM(E150:E151)</f>
        <v>396170</v>
      </c>
      <c r="F149" s="71"/>
      <c r="G149" s="73">
        <f>SUM(G150:G151)</f>
        <v>3917</v>
      </c>
      <c r="H149" s="73">
        <f>SUM(H150:H151)</f>
        <v>0</v>
      </c>
      <c r="I149" s="73">
        <f t="shared" si="2"/>
        <v>3917</v>
      </c>
      <c r="N149" s="111"/>
      <c r="O149" s="111"/>
      <c r="P149" s="102"/>
    </row>
    <row r="150" spans="1:9" ht="15" outlineLevel="1">
      <c r="A150" s="30"/>
      <c r="B150" s="30"/>
      <c r="C150" s="35">
        <v>4010</v>
      </c>
      <c r="D150" s="40" t="s">
        <v>19</v>
      </c>
      <c r="E150" s="43">
        <v>367105</v>
      </c>
      <c r="F150" s="72">
        <v>502286</v>
      </c>
      <c r="G150" s="75">
        <v>3917</v>
      </c>
      <c r="H150" s="75"/>
      <c r="I150" s="75">
        <f t="shared" si="2"/>
        <v>506203</v>
      </c>
    </row>
    <row r="151" spans="1:9" ht="15" outlineLevel="1">
      <c r="A151" s="30"/>
      <c r="B151" s="30"/>
      <c r="C151" s="35">
        <v>4040</v>
      </c>
      <c r="D151" s="40" t="s">
        <v>20</v>
      </c>
      <c r="E151" s="43">
        <v>29065</v>
      </c>
      <c r="F151" s="72">
        <v>33811</v>
      </c>
      <c r="G151" s="75"/>
      <c r="H151" s="75">
        <v>0</v>
      </c>
      <c r="I151" s="75">
        <f t="shared" si="2"/>
        <v>33811</v>
      </c>
    </row>
    <row r="152" spans="1:16" s="13" customFormat="1" ht="15.75">
      <c r="A152" s="30"/>
      <c r="B152" s="37">
        <v>80120</v>
      </c>
      <c r="C152" s="35"/>
      <c r="D152" s="48" t="s">
        <v>68</v>
      </c>
      <c r="E152" s="42">
        <f>SUM(E153:E157)</f>
        <v>1213528</v>
      </c>
      <c r="F152" s="71"/>
      <c r="G152" s="73">
        <f>SUM(G153:G157)</f>
        <v>1625</v>
      </c>
      <c r="H152" s="73">
        <f>SUM(H153:H157)</f>
        <v>3335</v>
      </c>
      <c r="I152" s="73">
        <f aca="true" t="shared" si="3" ref="I152:I157">F152+G152-H152</f>
        <v>-1710</v>
      </c>
      <c r="N152" s="111"/>
      <c r="O152" s="111"/>
      <c r="P152" s="102"/>
    </row>
    <row r="153" spans="1:9" ht="38.25" outlineLevel="1">
      <c r="A153" s="30"/>
      <c r="B153" s="30"/>
      <c r="C153" s="35">
        <v>2540</v>
      </c>
      <c r="D153" s="40" t="s">
        <v>69</v>
      </c>
      <c r="E153" s="43">
        <v>96966</v>
      </c>
      <c r="F153" s="72">
        <v>54990</v>
      </c>
      <c r="G153" s="75"/>
      <c r="H153" s="75">
        <v>1710</v>
      </c>
      <c r="I153" s="75">
        <f t="shared" si="3"/>
        <v>53280</v>
      </c>
    </row>
    <row r="154" spans="1:9" ht="25.5" outlineLevel="1">
      <c r="A154" s="30"/>
      <c r="B154" s="30"/>
      <c r="C154" s="35">
        <v>3020</v>
      </c>
      <c r="D154" s="40" t="s">
        <v>87</v>
      </c>
      <c r="E154" s="43">
        <v>28552</v>
      </c>
      <c r="F154" s="72">
        <v>49874</v>
      </c>
      <c r="G154" s="75"/>
      <c r="H154" s="75">
        <v>25</v>
      </c>
      <c r="I154" s="75">
        <f t="shared" si="3"/>
        <v>49849</v>
      </c>
    </row>
    <row r="155" spans="1:9" ht="15" outlineLevel="1">
      <c r="A155" s="30"/>
      <c r="B155" s="30"/>
      <c r="C155" s="35">
        <v>4010</v>
      </c>
      <c r="D155" s="40" t="s">
        <v>19</v>
      </c>
      <c r="E155" s="43">
        <v>895776</v>
      </c>
      <c r="F155" s="72">
        <v>1258371</v>
      </c>
      <c r="G155" s="75">
        <v>1625</v>
      </c>
      <c r="H155" s="75"/>
      <c r="I155" s="75">
        <f t="shared" si="3"/>
        <v>1259996</v>
      </c>
    </row>
    <row r="156" spans="1:9" ht="15" outlineLevel="1">
      <c r="A156" s="30"/>
      <c r="B156" s="30"/>
      <c r="C156" s="35">
        <v>4110</v>
      </c>
      <c r="D156" s="40" t="s">
        <v>67</v>
      </c>
      <c r="E156" s="43">
        <v>169773</v>
      </c>
      <c r="F156" s="72">
        <v>235276</v>
      </c>
      <c r="G156" s="75"/>
      <c r="H156" s="75">
        <v>1500</v>
      </c>
      <c r="I156" s="75">
        <f t="shared" si="3"/>
        <v>233776</v>
      </c>
    </row>
    <row r="157" spans="1:9" ht="15" outlineLevel="1">
      <c r="A157" s="30"/>
      <c r="B157" s="30"/>
      <c r="C157" s="35">
        <v>4120</v>
      </c>
      <c r="D157" s="40" t="s">
        <v>22</v>
      </c>
      <c r="E157" s="43">
        <v>22461</v>
      </c>
      <c r="F157" s="72">
        <v>32575</v>
      </c>
      <c r="G157" s="75"/>
      <c r="H157" s="75">
        <v>100</v>
      </c>
      <c r="I157" s="75">
        <f t="shared" si="3"/>
        <v>32475</v>
      </c>
    </row>
    <row r="158" spans="1:16" s="13" customFormat="1" ht="15.75">
      <c r="A158" s="30"/>
      <c r="B158" s="37">
        <v>80130</v>
      </c>
      <c r="C158" s="35"/>
      <c r="D158" s="48" t="s">
        <v>70</v>
      </c>
      <c r="E158" s="42">
        <f>SUM(E159:E171)</f>
        <v>4701616</v>
      </c>
      <c r="F158" s="71"/>
      <c r="G158" s="71">
        <f>SUM(G159:G172)</f>
        <v>12848</v>
      </c>
      <c r="H158" s="71">
        <f>SUM(H159:H172)</f>
        <v>69245</v>
      </c>
      <c r="I158" s="73">
        <f aca="true" t="shared" si="4" ref="I158:I166">F158+G158-H158</f>
        <v>-56397</v>
      </c>
      <c r="N158" s="111"/>
      <c r="O158" s="111"/>
      <c r="P158" s="102"/>
    </row>
    <row r="159" spans="1:9" ht="51" outlineLevel="1">
      <c r="A159" s="30"/>
      <c r="B159" s="30"/>
      <c r="C159" s="35">
        <v>2320</v>
      </c>
      <c r="D159" s="40" t="s">
        <v>147</v>
      </c>
      <c r="E159" s="43"/>
      <c r="F159" s="72">
        <v>235</v>
      </c>
      <c r="G159" s="75">
        <v>240</v>
      </c>
      <c r="H159" s="75"/>
      <c r="I159" s="75">
        <f t="shared" si="4"/>
        <v>475</v>
      </c>
    </row>
    <row r="160" spans="1:9" ht="63.75" outlineLevel="1">
      <c r="A160" s="30"/>
      <c r="B160" s="30"/>
      <c r="C160" s="35">
        <v>2330</v>
      </c>
      <c r="D160" s="40" t="s">
        <v>156</v>
      </c>
      <c r="E160" s="43"/>
      <c r="F160" s="72">
        <v>24765</v>
      </c>
      <c r="G160" s="75"/>
      <c r="H160" s="75">
        <f>240+3955</f>
        <v>4195</v>
      </c>
      <c r="I160" s="75">
        <f t="shared" si="4"/>
        <v>20570</v>
      </c>
    </row>
    <row r="161" spans="1:9" ht="25.5" outlineLevel="1">
      <c r="A161" s="30"/>
      <c r="B161" s="30"/>
      <c r="C161" s="35">
        <v>3020</v>
      </c>
      <c r="D161" s="40" t="s">
        <v>87</v>
      </c>
      <c r="E161" s="43">
        <v>181956</v>
      </c>
      <c r="F161" s="72">
        <v>182670</v>
      </c>
      <c r="G161" s="75"/>
      <c r="H161" s="75">
        <v>2000</v>
      </c>
      <c r="I161" s="75">
        <f t="shared" si="4"/>
        <v>180670</v>
      </c>
    </row>
    <row r="162" spans="1:9" ht="15" outlineLevel="1">
      <c r="A162" s="30"/>
      <c r="B162" s="30"/>
      <c r="C162" s="35">
        <v>4010</v>
      </c>
      <c r="D162" s="40" t="s">
        <v>19</v>
      </c>
      <c r="E162" s="43">
        <v>2990576</v>
      </c>
      <c r="F162" s="72">
        <v>3299827</v>
      </c>
      <c r="G162" s="75">
        <v>7440</v>
      </c>
      <c r="H162" s="75">
        <v>6000</v>
      </c>
      <c r="I162" s="75">
        <f t="shared" si="4"/>
        <v>3301267</v>
      </c>
    </row>
    <row r="163" spans="1:9" ht="15" outlineLevel="1">
      <c r="A163" s="30"/>
      <c r="B163" s="30"/>
      <c r="C163" s="35">
        <v>4040</v>
      </c>
      <c r="D163" s="40" t="s">
        <v>20</v>
      </c>
      <c r="E163" s="43">
        <v>207198</v>
      </c>
      <c r="F163" s="72">
        <v>241362</v>
      </c>
      <c r="G163" s="75"/>
      <c r="H163" s="75">
        <v>0</v>
      </c>
      <c r="I163" s="75">
        <f t="shared" si="4"/>
        <v>241362</v>
      </c>
    </row>
    <row r="164" spans="1:9" ht="15" outlineLevel="1">
      <c r="A164" s="30"/>
      <c r="B164" s="30"/>
      <c r="C164" s="35">
        <v>4110</v>
      </c>
      <c r="D164" s="40" t="s">
        <v>67</v>
      </c>
      <c r="E164" s="43">
        <v>559062</v>
      </c>
      <c r="F164" s="72">
        <v>614440</v>
      </c>
      <c r="G164" s="75"/>
      <c r="H164" s="75">
        <v>4000</v>
      </c>
      <c r="I164" s="75">
        <f t="shared" si="4"/>
        <v>610440</v>
      </c>
    </row>
    <row r="165" spans="1:9" ht="15" outlineLevel="1">
      <c r="A165" s="30"/>
      <c r="B165" s="30"/>
      <c r="C165" s="35">
        <v>4140</v>
      </c>
      <c r="D165" s="40" t="s">
        <v>97</v>
      </c>
      <c r="E165" s="43">
        <v>1310</v>
      </c>
      <c r="F165" s="72">
        <v>16180</v>
      </c>
      <c r="G165" s="75">
        <v>19</v>
      </c>
      <c r="H165" s="75">
        <v>31</v>
      </c>
      <c r="I165" s="75">
        <f t="shared" si="4"/>
        <v>16168</v>
      </c>
    </row>
    <row r="166" spans="1:9" ht="15" outlineLevel="1">
      <c r="A166" s="30"/>
      <c r="B166" s="30"/>
      <c r="C166" s="35">
        <v>4170</v>
      </c>
      <c r="D166" s="40" t="s">
        <v>90</v>
      </c>
      <c r="E166" s="43">
        <v>74743</v>
      </c>
      <c r="F166" s="72">
        <v>53240</v>
      </c>
      <c r="G166" s="75"/>
      <c r="H166" s="75"/>
      <c r="I166" s="75">
        <f t="shared" si="4"/>
        <v>53240</v>
      </c>
    </row>
    <row r="167" spans="1:16" s="22" customFormat="1" ht="15" outlineLevel="1">
      <c r="A167" s="30"/>
      <c r="B167" s="30"/>
      <c r="C167" s="59">
        <v>4210</v>
      </c>
      <c r="D167" s="53" t="s">
        <v>13</v>
      </c>
      <c r="E167" s="43">
        <v>359744</v>
      </c>
      <c r="F167" s="72">
        <v>303738</v>
      </c>
      <c r="G167" s="75">
        <v>742</v>
      </c>
      <c r="H167" s="75">
        <v>50000</v>
      </c>
      <c r="I167" s="75">
        <f aca="true" t="shared" si="5" ref="I167:I173">F167+G167-H167</f>
        <v>254480</v>
      </c>
      <c r="N167" s="112"/>
      <c r="O167" s="112"/>
      <c r="P167" s="103"/>
    </row>
    <row r="168" spans="1:9" ht="15" outlineLevel="1">
      <c r="A168" s="30"/>
      <c r="B168" s="30"/>
      <c r="C168" s="35">
        <v>4260</v>
      </c>
      <c r="D168" s="40" t="s">
        <v>23</v>
      </c>
      <c r="E168" s="43">
        <v>137263</v>
      </c>
      <c r="F168" s="72">
        <v>142520</v>
      </c>
      <c r="G168" s="75"/>
      <c r="H168" s="75"/>
      <c r="I168" s="75">
        <f t="shared" si="5"/>
        <v>142520</v>
      </c>
    </row>
    <row r="169" spans="1:9" ht="15" outlineLevel="1">
      <c r="A169" s="30"/>
      <c r="B169" s="30"/>
      <c r="C169" s="35">
        <v>4270</v>
      </c>
      <c r="D169" s="40" t="s">
        <v>24</v>
      </c>
      <c r="E169" s="43">
        <v>82631</v>
      </c>
      <c r="F169" s="72">
        <v>47563</v>
      </c>
      <c r="G169" s="75">
        <v>1704</v>
      </c>
      <c r="H169" s="75"/>
      <c r="I169" s="75">
        <f t="shared" si="5"/>
        <v>49267</v>
      </c>
    </row>
    <row r="170" spans="1:9" ht="15" outlineLevel="1">
      <c r="A170" s="30"/>
      <c r="B170" s="30"/>
      <c r="C170" s="35">
        <v>4280</v>
      </c>
      <c r="D170" s="40" t="s">
        <v>60</v>
      </c>
      <c r="E170" s="43">
        <v>6116</v>
      </c>
      <c r="F170" s="72">
        <v>7050</v>
      </c>
      <c r="G170" s="75">
        <v>977</v>
      </c>
      <c r="H170" s="75">
        <v>19</v>
      </c>
      <c r="I170" s="75">
        <f t="shared" si="5"/>
        <v>8008</v>
      </c>
    </row>
    <row r="171" spans="1:9" ht="15" outlineLevel="1">
      <c r="A171" s="30"/>
      <c r="B171" s="30"/>
      <c r="C171" s="35">
        <v>4300</v>
      </c>
      <c r="D171" s="40" t="s">
        <v>35</v>
      </c>
      <c r="E171" s="43">
        <v>101017</v>
      </c>
      <c r="F171" s="72">
        <v>87210</v>
      </c>
      <c r="G171" s="75">
        <v>1726</v>
      </c>
      <c r="H171" s="75"/>
      <c r="I171" s="75">
        <f t="shared" si="5"/>
        <v>88936</v>
      </c>
    </row>
    <row r="172" spans="1:16" s="22" customFormat="1" ht="25.5" outlineLevel="1">
      <c r="A172" s="30"/>
      <c r="B172" s="30"/>
      <c r="C172" s="59">
        <v>4740</v>
      </c>
      <c r="D172" s="53" t="s">
        <v>121</v>
      </c>
      <c r="E172" s="154">
        <v>0</v>
      </c>
      <c r="F172" s="80">
        <v>10633</v>
      </c>
      <c r="G172" s="76"/>
      <c r="H172" s="76">
        <v>3000</v>
      </c>
      <c r="I172" s="75">
        <f t="shared" si="5"/>
        <v>7633</v>
      </c>
      <c r="N172" s="112"/>
      <c r="O172" s="112"/>
      <c r="P172" s="103"/>
    </row>
    <row r="173" spans="1:16" s="13" customFormat="1" ht="15.75">
      <c r="A173" s="30"/>
      <c r="B173" s="37">
        <v>80132</v>
      </c>
      <c r="C173" s="35"/>
      <c r="D173" s="48" t="s">
        <v>71</v>
      </c>
      <c r="E173" s="42">
        <f>SUM(E174:E175)</f>
        <v>53922</v>
      </c>
      <c r="F173" s="71"/>
      <c r="G173" s="73">
        <f>SUM(G174:G175)</f>
        <v>210</v>
      </c>
      <c r="H173" s="73">
        <f>SUM(H174:H175)</f>
        <v>210</v>
      </c>
      <c r="I173" s="73">
        <f t="shared" si="5"/>
        <v>0</v>
      </c>
      <c r="N173" s="111"/>
      <c r="O173" s="111"/>
      <c r="P173" s="102"/>
    </row>
    <row r="174" spans="1:9" ht="15" outlineLevel="1">
      <c r="A174" s="30"/>
      <c r="B174" s="30"/>
      <c r="C174" s="35">
        <v>4110</v>
      </c>
      <c r="D174" s="40" t="s">
        <v>67</v>
      </c>
      <c r="E174" s="43">
        <v>47098</v>
      </c>
      <c r="F174" s="72">
        <v>91791</v>
      </c>
      <c r="G174" s="75"/>
      <c r="H174" s="75">
        <v>210</v>
      </c>
      <c r="I174" s="75">
        <f aca="true" t="shared" si="6" ref="I174:I182">F174+G174-H174</f>
        <v>91581</v>
      </c>
    </row>
    <row r="175" spans="1:9" ht="15" outlineLevel="1">
      <c r="A175" s="30"/>
      <c r="B175" s="30"/>
      <c r="C175" s="35">
        <v>4120</v>
      </c>
      <c r="D175" s="40" t="s">
        <v>22</v>
      </c>
      <c r="E175" s="43">
        <v>6824</v>
      </c>
      <c r="F175" s="72">
        <v>12857</v>
      </c>
      <c r="G175" s="75">
        <v>210</v>
      </c>
      <c r="H175" s="75"/>
      <c r="I175" s="75">
        <f t="shared" si="6"/>
        <v>13067</v>
      </c>
    </row>
    <row r="176" spans="1:16" s="13" customFormat="1" ht="15.75">
      <c r="A176" s="30"/>
      <c r="B176" s="30">
        <v>80146</v>
      </c>
      <c r="C176" s="35"/>
      <c r="D176" s="48" t="s">
        <v>72</v>
      </c>
      <c r="E176" s="39">
        <f>SUM(E177:E178)</f>
        <v>33683</v>
      </c>
      <c r="F176" s="71"/>
      <c r="G176" s="71">
        <f>SUM(G177:G178)</f>
        <v>532</v>
      </c>
      <c r="H176" s="71">
        <f>SUM(H177:H178)</f>
        <v>562</v>
      </c>
      <c r="I176" s="73">
        <f t="shared" si="6"/>
        <v>-30</v>
      </c>
      <c r="N176" s="111"/>
      <c r="O176" s="111"/>
      <c r="P176" s="102"/>
    </row>
    <row r="177" spans="1:9" ht="15" outlineLevel="1">
      <c r="A177" s="30"/>
      <c r="B177" s="30"/>
      <c r="C177" s="35">
        <v>4300</v>
      </c>
      <c r="D177" s="40" t="s">
        <v>35</v>
      </c>
      <c r="E177" s="62">
        <v>27446</v>
      </c>
      <c r="F177" s="79">
        <v>33210</v>
      </c>
      <c r="G177" s="79">
        <v>532</v>
      </c>
      <c r="H177" s="79">
        <v>30</v>
      </c>
      <c r="I177" s="75">
        <f t="shared" si="6"/>
        <v>33712</v>
      </c>
    </row>
    <row r="178" spans="1:9" ht="15" outlineLevel="1">
      <c r="A178" s="30"/>
      <c r="B178" s="30"/>
      <c r="C178" s="35">
        <v>4410</v>
      </c>
      <c r="D178" s="40" t="s">
        <v>25</v>
      </c>
      <c r="E178" s="61">
        <v>6237</v>
      </c>
      <c r="F178" s="80">
        <v>4158</v>
      </c>
      <c r="G178" s="80"/>
      <c r="H178" s="80">
        <v>532</v>
      </c>
      <c r="I178" s="75">
        <f t="shared" si="6"/>
        <v>3626</v>
      </c>
    </row>
    <row r="179" spans="1:16" s="13" customFormat="1" ht="15.75">
      <c r="A179" s="30"/>
      <c r="B179" s="37">
        <v>80195</v>
      </c>
      <c r="C179" s="35"/>
      <c r="D179" s="48" t="s">
        <v>43</v>
      </c>
      <c r="E179" s="42">
        <f>SUM(E180:E182)</f>
        <v>33209</v>
      </c>
      <c r="F179" s="71"/>
      <c r="G179" s="73">
        <f>SUM(G180:G182)</f>
        <v>1000</v>
      </c>
      <c r="H179" s="73">
        <f>SUM(H180:H182)</f>
        <v>1030</v>
      </c>
      <c r="I179" s="73">
        <f t="shared" si="6"/>
        <v>-30</v>
      </c>
      <c r="N179" s="111"/>
      <c r="O179" s="111"/>
      <c r="P179" s="102"/>
    </row>
    <row r="180" spans="1:9" ht="15" outlineLevel="1">
      <c r="A180" s="30"/>
      <c r="B180" s="30"/>
      <c r="C180" s="35">
        <v>4110</v>
      </c>
      <c r="D180" s="40" t="s">
        <v>67</v>
      </c>
      <c r="E180" s="43">
        <v>23973</v>
      </c>
      <c r="F180" s="72">
        <v>36529</v>
      </c>
      <c r="G180" s="75"/>
      <c r="H180" s="75">
        <v>30</v>
      </c>
      <c r="I180" s="75">
        <f t="shared" si="6"/>
        <v>36499</v>
      </c>
    </row>
    <row r="181" spans="1:9" ht="15" outlineLevel="1">
      <c r="A181" s="30"/>
      <c r="B181" s="30"/>
      <c r="C181" s="35">
        <v>4270</v>
      </c>
      <c r="D181" s="40" t="s">
        <v>31</v>
      </c>
      <c r="E181" s="43">
        <v>298</v>
      </c>
      <c r="F181" s="72">
        <v>8680</v>
      </c>
      <c r="G181" s="75"/>
      <c r="H181" s="75">
        <v>1000</v>
      </c>
      <c r="I181" s="75">
        <f t="shared" si="6"/>
        <v>7680</v>
      </c>
    </row>
    <row r="182" spans="1:9" ht="15" outlineLevel="1">
      <c r="A182" s="30"/>
      <c r="B182" s="30"/>
      <c r="C182" s="35">
        <v>4300</v>
      </c>
      <c r="D182" s="40" t="s">
        <v>73</v>
      </c>
      <c r="E182" s="43">
        <v>8938</v>
      </c>
      <c r="F182" s="72">
        <v>3750</v>
      </c>
      <c r="G182" s="75">
        <v>1000</v>
      </c>
      <c r="H182" s="75"/>
      <c r="I182" s="75">
        <f t="shared" si="6"/>
        <v>4750</v>
      </c>
    </row>
    <row r="183" spans="1:16" s="3" customFormat="1" ht="15.75">
      <c r="A183" s="30">
        <v>852</v>
      </c>
      <c r="B183" s="30"/>
      <c r="C183" s="31"/>
      <c r="D183" s="49" t="s">
        <v>53</v>
      </c>
      <c r="E183" s="33" t="e">
        <f>E184+E241+E461+E463+E445+#REF!+E465+E375</f>
        <v>#REF!</v>
      </c>
      <c r="F183" s="87">
        <f>F184+F241+F461+F463+F445+F465+F375</f>
        <v>1872220</v>
      </c>
      <c r="G183" s="87">
        <f>G184+G241+G461+G463+G445+G465+G375</f>
        <v>94324</v>
      </c>
      <c r="H183" s="87">
        <f>H184+H241+H461+H463+H445+H465+H375</f>
        <v>175692</v>
      </c>
      <c r="I183" s="70">
        <f aca="true" t="shared" si="7" ref="I183:I246">F183+G183-H183</f>
        <v>1790852</v>
      </c>
      <c r="N183" s="114"/>
      <c r="O183" s="114"/>
      <c r="P183" s="105"/>
    </row>
    <row r="184" spans="1:16" s="4" customFormat="1" ht="15.75">
      <c r="A184" s="37"/>
      <c r="B184" s="37">
        <v>85201</v>
      </c>
      <c r="C184" s="41"/>
      <c r="D184" s="48" t="s">
        <v>54</v>
      </c>
      <c r="E184" s="42">
        <f>SUM(E186:E209)</f>
        <v>1062095</v>
      </c>
      <c r="F184" s="81"/>
      <c r="G184" s="81">
        <f>SUM(G185:G210)</f>
        <v>4003</v>
      </c>
      <c r="H184" s="81">
        <f>SUM(H185:H210)</f>
        <v>11603</v>
      </c>
      <c r="I184" s="73">
        <f t="shared" si="7"/>
        <v>-7600</v>
      </c>
      <c r="N184" s="113"/>
      <c r="O184" s="113"/>
      <c r="P184" s="104"/>
    </row>
    <row r="185" spans="1:16" s="22" customFormat="1" ht="51" outlineLevel="1">
      <c r="A185" s="63"/>
      <c r="B185" s="63"/>
      <c r="C185" s="59">
        <v>2320</v>
      </c>
      <c r="D185" s="53" t="s">
        <v>128</v>
      </c>
      <c r="E185" s="43"/>
      <c r="F185" s="85">
        <v>210603</v>
      </c>
      <c r="G185" s="83"/>
      <c r="H185" s="83">
        <v>4000</v>
      </c>
      <c r="I185" s="75">
        <f t="shared" si="7"/>
        <v>206603</v>
      </c>
      <c r="N185" s="112"/>
      <c r="O185" s="112"/>
      <c r="P185" s="103"/>
    </row>
    <row r="186" spans="1:16" s="22" customFormat="1" ht="25.5" hidden="1" outlineLevel="1">
      <c r="A186" s="63"/>
      <c r="B186" s="63"/>
      <c r="C186" s="59">
        <v>3020</v>
      </c>
      <c r="D186" s="53" t="s">
        <v>87</v>
      </c>
      <c r="E186" s="43">
        <v>24749</v>
      </c>
      <c r="F186" s="72">
        <v>25900</v>
      </c>
      <c r="G186" s="75"/>
      <c r="H186" s="75">
        <v>0</v>
      </c>
      <c r="I186" s="75">
        <f t="shared" si="7"/>
        <v>25900</v>
      </c>
      <c r="N186" s="112"/>
      <c r="O186" s="112"/>
      <c r="P186" s="103"/>
    </row>
    <row r="187" spans="1:16" s="22" customFormat="1" ht="15" hidden="1" outlineLevel="1">
      <c r="A187" s="63"/>
      <c r="B187" s="63"/>
      <c r="C187" s="59">
        <v>3110</v>
      </c>
      <c r="D187" s="53" t="s">
        <v>55</v>
      </c>
      <c r="E187" s="43">
        <v>124076</v>
      </c>
      <c r="F187" s="72">
        <v>123900</v>
      </c>
      <c r="G187" s="75"/>
      <c r="H187" s="75">
        <v>0</v>
      </c>
      <c r="I187" s="75">
        <f t="shared" si="7"/>
        <v>123900</v>
      </c>
      <c r="N187" s="112"/>
      <c r="O187" s="112"/>
      <c r="P187" s="103"/>
    </row>
    <row r="188" spans="1:16" s="22" customFormat="1" ht="15" hidden="1" outlineLevel="1">
      <c r="A188" s="63"/>
      <c r="B188" s="63"/>
      <c r="C188" s="59">
        <v>4010</v>
      </c>
      <c r="D188" s="53" t="s">
        <v>19</v>
      </c>
      <c r="E188" s="43">
        <v>567207</v>
      </c>
      <c r="F188" s="72">
        <v>602750</v>
      </c>
      <c r="G188" s="77">
        <v>0</v>
      </c>
      <c r="H188" s="77"/>
      <c r="I188" s="75">
        <f t="shared" si="7"/>
        <v>602750</v>
      </c>
      <c r="N188" s="112"/>
      <c r="O188" s="112"/>
      <c r="P188" s="103"/>
    </row>
    <row r="189" spans="1:16" s="22" customFormat="1" ht="15" hidden="1" outlineLevel="1">
      <c r="A189" s="63"/>
      <c r="B189" s="63"/>
      <c r="C189" s="59">
        <v>4040</v>
      </c>
      <c r="D189" s="53" t="s">
        <v>20</v>
      </c>
      <c r="E189" s="43">
        <v>45937</v>
      </c>
      <c r="F189" s="72">
        <v>42793</v>
      </c>
      <c r="G189" s="77"/>
      <c r="H189" s="77">
        <v>0</v>
      </c>
      <c r="I189" s="75">
        <f t="shared" si="7"/>
        <v>42793</v>
      </c>
      <c r="N189" s="112"/>
      <c r="O189" s="112"/>
      <c r="P189" s="103"/>
    </row>
    <row r="190" spans="1:16" s="22" customFormat="1" ht="15" hidden="1" outlineLevel="1">
      <c r="A190" s="63"/>
      <c r="B190" s="63"/>
      <c r="C190" s="59">
        <v>4110</v>
      </c>
      <c r="D190" s="53" t="s">
        <v>21</v>
      </c>
      <c r="E190" s="43">
        <v>105656</v>
      </c>
      <c r="F190" s="72">
        <v>108931</v>
      </c>
      <c r="G190" s="77">
        <v>0</v>
      </c>
      <c r="H190" s="77">
        <v>0</v>
      </c>
      <c r="I190" s="75">
        <f t="shared" si="7"/>
        <v>108931</v>
      </c>
      <c r="N190" s="112"/>
      <c r="O190" s="112"/>
      <c r="P190" s="103"/>
    </row>
    <row r="191" spans="1:16" s="22" customFormat="1" ht="15" hidden="1" outlineLevel="1">
      <c r="A191" s="63"/>
      <c r="B191" s="63"/>
      <c r="C191" s="59">
        <v>4120</v>
      </c>
      <c r="D191" s="53" t="s">
        <v>22</v>
      </c>
      <c r="E191" s="43">
        <v>14600</v>
      </c>
      <c r="F191" s="72">
        <v>15831</v>
      </c>
      <c r="G191" s="77">
        <v>0</v>
      </c>
      <c r="H191" s="77"/>
      <c r="I191" s="75">
        <f t="shared" si="7"/>
        <v>15831</v>
      </c>
      <c r="N191" s="112"/>
      <c r="O191" s="112"/>
      <c r="P191" s="103"/>
    </row>
    <row r="192" spans="1:16" s="22" customFormat="1" ht="13.5" customHeight="1" outlineLevel="1">
      <c r="A192" s="63"/>
      <c r="B192" s="63"/>
      <c r="C192" s="59">
        <v>4210</v>
      </c>
      <c r="D192" s="53" t="s">
        <v>13</v>
      </c>
      <c r="E192" s="43">
        <v>43679</v>
      </c>
      <c r="F192" s="72">
        <v>128435</v>
      </c>
      <c r="G192" s="75">
        <v>0</v>
      </c>
      <c r="H192" s="75">
        <f>2100+4003</f>
        <v>6103</v>
      </c>
      <c r="I192" s="75">
        <f t="shared" si="7"/>
        <v>122332</v>
      </c>
      <c r="N192" s="112"/>
      <c r="O192" s="112"/>
      <c r="P192" s="103"/>
    </row>
    <row r="193" spans="1:16" s="22" customFormat="1" ht="15" hidden="1" outlineLevel="1">
      <c r="A193" s="63"/>
      <c r="B193" s="63"/>
      <c r="C193" s="59">
        <v>4220</v>
      </c>
      <c r="D193" s="53" t="s">
        <v>56</v>
      </c>
      <c r="E193" s="43">
        <v>41688</v>
      </c>
      <c r="F193" s="72">
        <v>52600</v>
      </c>
      <c r="G193" s="75"/>
      <c r="H193" s="75"/>
      <c r="I193" s="75">
        <f t="shared" si="7"/>
        <v>52600</v>
      </c>
      <c r="N193" s="112"/>
      <c r="O193" s="112"/>
      <c r="P193" s="103"/>
    </row>
    <row r="194" spans="1:16" s="22" customFormat="1" ht="25.5" hidden="1" outlineLevel="1">
      <c r="A194" s="63"/>
      <c r="B194" s="63"/>
      <c r="C194" s="59">
        <v>4230</v>
      </c>
      <c r="D194" s="53" t="s">
        <v>144</v>
      </c>
      <c r="E194" s="43">
        <v>1999</v>
      </c>
      <c r="F194" s="72">
        <v>3000</v>
      </c>
      <c r="G194" s="75">
        <v>0</v>
      </c>
      <c r="H194" s="75"/>
      <c r="I194" s="75">
        <f t="shared" si="7"/>
        <v>3000</v>
      </c>
      <c r="N194" s="112"/>
      <c r="O194" s="112"/>
      <c r="P194" s="103"/>
    </row>
    <row r="195" spans="1:16" s="22" customFormat="1" ht="25.5" hidden="1" outlineLevel="1">
      <c r="A195" s="63"/>
      <c r="B195" s="63"/>
      <c r="C195" s="59">
        <v>4240</v>
      </c>
      <c r="D195" s="53" t="s">
        <v>57</v>
      </c>
      <c r="E195" s="43">
        <v>2193</v>
      </c>
      <c r="F195" s="72">
        <f aca="true" t="shared" si="8" ref="F195:F208">F221</f>
        <v>2000</v>
      </c>
      <c r="G195" s="75"/>
      <c r="H195" s="75"/>
      <c r="I195" s="75">
        <f t="shared" si="7"/>
        <v>2000</v>
      </c>
      <c r="N195" s="112"/>
      <c r="O195" s="112"/>
      <c r="P195" s="103"/>
    </row>
    <row r="196" spans="1:16" s="22" customFormat="1" ht="15" hidden="1" outlineLevel="1">
      <c r="A196" s="63"/>
      <c r="B196" s="63"/>
      <c r="C196" s="59">
        <v>4260</v>
      </c>
      <c r="D196" s="53" t="s">
        <v>23</v>
      </c>
      <c r="E196" s="43">
        <v>18217</v>
      </c>
      <c r="F196" s="72">
        <f t="shared" si="8"/>
        <v>18700</v>
      </c>
      <c r="G196" s="75"/>
      <c r="H196" s="75"/>
      <c r="I196" s="75">
        <f t="shared" si="7"/>
        <v>18700</v>
      </c>
      <c r="N196" s="112"/>
      <c r="O196" s="112"/>
      <c r="P196" s="103"/>
    </row>
    <row r="197" spans="1:16" s="22" customFormat="1" ht="15" hidden="1" outlineLevel="1">
      <c r="A197" s="63"/>
      <c r="B197" s="63"/>
      <c r="C197" s="59">
        <v>4270</v>
      </c>
      <c r="D197" s="53" t="s">
        <v>31</v>
      </c>
      <c r="E197" s="43">
        <v>9625</v>
      </c>
      <c r="F197" s="72">
        <v>7377</v>
      </c>
      <c r="G197" s="75"/>
      <c r="H197" s="75">
        <v>0</v>
      </c>
      <c r="I197" s="75">
        <f t="shared" si="7"/>
        <v>7377</v>
      </c>
      <c r="N197" s="112"/>
      <c r="O197" s="112"/>
      <c r="P197" s="103"/>
    </row>
    <row r="198" spans="1:16" s="22" customFormat="1" ht="15" hidden="1" outlineLevel="1">
      <c r="A198" s="63"/>
      <c r="B198" s="63"/>
      <c r="C198" s="59">
        <v>4280</v>
      </c>
      <c r="D198" s="53" t="s">
        <v>60</v>
      </c>
      <c r="E198" s="43">
        <v>985</v>
      </c>
      <c r="F198" s="72">
        <f t="shared" si="8"/>
        <v>300</v>
      </c>
      <c r="G198" s="75"/>
      <c r="H198" s="75"/>
      <c r="I198" s="75">
        <f t="shared" si="7"/>
        <v>300</v>
      </c>
      <c r="N198" s="112"/>
      <c r="O198" s="112"/>
      <c r="P198" s="103"/>
    </row>
    <row r="199" spans="1:16" s="22" customFormat="1" ht="15" hidden="1" outlineLevel="1">
      <c r="A199" s="63"/>
      <c r="B199" s="63"/>
      <c r="C199" s="59">
        <v>4300</v>
      </c>
      <c r="D199" s="53" t="s">
        <v>35</v>
      </c>
      <c r="E199" s="43">
        <v>20464</v>
      </c>
      <c r="F199" s="72">
        <v>16000</v>
      </c>
      <c r="G199" s="75">
        <v>0</v>
      </c>
      <c r="H199" s="75"/>
      <c r="I199" s="75">
        <f t="shared" si="7"/>
        <v>16000</v>
      </c>
      <c r="N199" s="112"/>
      <c r="O199" s="112"/>
      <c r="P199" s="103"/>
    </row>
    <row r="200" spans="1:16" s="22" customFormat="1" ht="15" hidden="1" outlineLevel="1">
      <c r="A200" s="63"/>
      <c r="B200" s="63"/>
      <c r="C200" s="59">
        <v>4350</v>
      </c>
      <c r="D200" s="53" t="s">
        <v>99</v>
      </c>
      <c r="E200" s="43">
        <v>378</v>
      </c>
      <c r="F200" s="72">
        <f t="shared" si="8"/>
        <v>1100</v>
      </c>
      <c r="G200" s="75"/>
      <c r="H200" s="75"/>
      <c r="I200" s="75">
        <f t="shared" si="7"/>
        <v>1100</v>
      </c>
      <c r="N200" s="112"/>
      <c r="O200" s="112"/>
      <c r="P200" s="103"/>
    </row>
    <row r="201" spans="1:16" s="22" customFormat="1" ht="25.5" hidden="1" outlineLevel="1">
      <c r="A201" s="63"/>
      <c r="B201" s="63"/>
      <c r="C201" s="59">
        <v>4360</v>
      </c>
      <c r="D201" s="53" t="s">
        <v>123</v>
      </c>
      <c r="E201" s="43"/>
      <c r="F201" s="72">
        <f t="shared" si="8"/>
        <v>1200</v>
      </c>
      <c r="G201" s="75"/>
      <c r="H201" s="75"/>
      <c r="I201" s="75">
        <f t="shared" si="7"/>
        <v>1200</v>
      </c>
      <c r="N201" s="112"/>
      <c r="O201" s="112"/>
      <c r="P201" s="103"/>
    </row>
    <row r="202" spans="1:16" s="22" customFormat="1" ht="25.5" hidden="1" outlineLevel="1">
      <c r="A202" s="63"/>
      <c r="B202" s="63"/>
      <c r="C202" s="59">
        <v>4370</v>
      </c>
      <c r="D202" s="53" t="s">
        <v>119</v>
      </c>
      <c r="E202" s="43"/>
      <c r="F202" s="72">
        <f t="shared" si="8"/>
        <v>5000</v>
      </c>
      <c r="G202" s="75"/>
      <c r="H202" s="75"/>
      <c r="I202" s="75">
        <f t="shared" si="7"/>
        <v>5000</v>
      </c>
      <c r="N202" s="112"/>
      <c r="O202" s="112"/>
      <c r="P202" s="103"/>
    </row>
    <row r="203" spans="1:16" s="22" customFormat="1" ht="15" hidden="1" outlineLevel="1">
      <c r="A203" s="63"/>
      <c r="B203" s="63"/>
      <c r="C203" s="59">
        <v>4410</v>
      </c>
      <c r="D203" s="53" t="s">
        <v>25</v>
      </c>
      <c r="E203" s="43">
        <v>2858</v>
      </c>
      <c r="F203" s="72">
        <f t="shared" si="8"/>
        <v>3000</v>
      </c>
      <c r="G203" s="75"/>
      <c r="H203" s="75"/>
      <c r="I203" s="75">
        <f t="shared" si="7"/>
        <v>3000</v>
      </c>
      <c r="N203" s="112"/>
      <c r="O203" s="112"/>
      <c r="P203" s="103"/>
    </row>
    <row r="204" spans="1:16" s="22" customFormat="1" ht="15" hidden="1" outlineLevel="1">
      <c r="A204" s="63"/>
      <c r="B204" s="63"/>
      <c r="C204" s="59">
        <v>4430</v>
      </c>
      <c r="D204" s="53" t="s">
        <v>26</v>
      </c>
      <c r="E204" s="43">
        <v>1273</v>
      </c>
      <c r="F204" s="72">
        <f t="shared" si="8"/>
        <v>2500</v>
      </c>
      <c r="G204" s="75"/>
      <c r="H204" s="75"/>
      <c r="I204" s="75">
        <f t="shared" si="7"/>
        <v>2500</v>
      </c>
      <c r="N204" s="112"/>
      <c r="O204" s="112"/>
      <c r="P204" s="103"/>
    </row>
    <row r="205" spans="1:16" s="22" customFormat="1" ht="25.5" hidden="1" outlineLevel="1">
      <c r="A205" s="63"/>
      <c r="B205" s="63"/>
      <c r="C205" s="59">
        <v>4440</v>
      </c>
      <c r="D205" s="53" t="s">
        <v>27</v>
      </c>
      <c r="E205" s="43">
        <v>31300</v>
      </c>
      <c r="F205" s="72">
        <f t="shared" si="8"/>
        <v>32000</v>
      </c>
      <c r="G205" s="75"/>
      <c r="H205" s="75"/>
      <c r="I205" s="75">
        <f t="shared" si="7"/>
        <v>32000</v>
      </c>
      <c r="N205" s="112"/>
      <c r="O205" s="112"/>
      <c r="P205" s="103"/>
    </row>
    <row r="206" spans="1:16" s="22" customFormat="1" ht="15" hidden="1" outlineLevel="1">
      <c r="A206" s="63"/>
      <c r="B206" s="63"/>
      <c r="C206" s="59">
        <v>4480</v>
      </c>
      <c r="D206" s="53" t="s">
        <v>28</v>
      </c>
      <c r="E206" s="43">
        <v>4259</v>
      </c>
      <c r="F206" s="72">
        <f t="shared" si="8"/>
        <v>5000</v>
      </c>
      <c r="G206" s="75"/>
      <c r="H206" s="75"/>
      <c r="I206" s="75">
        <f t="shared" si="7"/>
        <v>5000</v>
      </c>
      <c r="N206" s="112"/>
      <c r="O206" s="112"/>
      <c r="P206" s="103"/>
    </row>
    <row r="207" spans="1:16" s="22" customFormat="1" ht="15" hidden="1" outlineLevel="1">
      <c r="A207" s="63"/>
      <c r="B207" s="63"/>
      <c r="C207" s="59">
        <v>4520</v>
      </c>
      <c r="D207" s="53" t="s">
        <v>112</v>
      </c>
      <c r="E207" s="43">
        <v>952</v>
      </c>
      <c r="F207" s="72">
        <v>630</v>
      </c>
      <c r="G207" s="75"/>
      <c r="H207" s="75">
        <v>0</v>
      </c>
      <c r="I207" s="75">
        <f t="shared" si="7"/>
        <v>630</v>
      </c>
      <c r="N207" s="112"/>
      <c r="O207" s="112"/>
      <c r="P207" s="103"/>
    </row>
    <row r="208" spans="1:16" s="22" customFormat="1" ht="25.5" hidden="1" outlineLevel="1">
      <c r="A208" s="63"/>
      <c r="B208" s="63"/>
      <c r="C208" s="59">
        <v>4740</v>
      </c>
      <c r="D208" s="53" t="s">
        <v>121</v>
      </c>
      <c r="E208" s="43"/>
      <c r="F208" s="72">
        <f t="shared" si="8"/>
        <v>1200</v>
      </c>
      <c r="G208" s="75"/>
      <c r="H208" s="75"/>
      <c r="I208" s="75">
        <f t="shared" si="7"/>
        <v>1200</v>
      </c>
      <c r="N208" s="112"/>
      <c r="O208" s="112"/>
      <c r="P208" s="103"/>
    </row>
    <row r="209" spans="1:16" s="22" customFormat="1" ht="25.5" outlineLevel="1">
      <c r="A209" s="63"/>
      <c r="B209" s="63"/>
      <c r="C209" s="59">
        <v>4750</v>
      </c>
      <c r="D209" s="53" t="s">
        <v>122</v>
      </c>
      <c r="E209" s="43"/>
      <c r="F209" s="72">
        <v>11000</v>
      </c>
      <c r="G209" s="75">
        <v>4003</v>
      </c>
      <c r="H209" s="75"/>
      <c r="I209" s="75">
        <f t="shared" si="7"/>
        <v>15003</v>
      </c>
      <c r="N209" s="112"/>
      <c r="O209" s="112"/>
      <c r="P209" s="103"/>
    </row>
    <row r="210" spans="1:9" ht="25.5" outlineLevel="2">
      <c r="A210" s="30"/>
      <c r="B210" s="30"/>
      <c r="C210" s="35">
        <v>6060</v>
      </c>
      <c r="D210" s="51" t="s">
        <v>141</v>
      </c>
      <c r="E210" s="43">
        <v>93852</v>
      </c>
      <c r="F210" s="89">
        <v>18500</v>
      </c>
      <c r="G210" s="75">
        <v>0</v>
      </c>
      <c r="H210" s="75">
        <v>1500</v>
      </c>
      <c r="I210" s="75">
        <f t="shared" si="7"/>
        <v>17000</v>
      </c>
    </row>
    <row r="211" spans="1:16" s="4" customFormat="1" ht="25.5" hidden="1">
      <c r="A211" s="37"/>
      <c r="B211" s="60"/>
      <c r="C211" s="63" t="s">
        <v>44</v>
      </c>
      <c r="D211" s="48" t="s">
        <v>106</v>
      </c>
      <c r="E211" s="42">
        <f>SUM(E212:E235)</f>
        <v>942573</v>
      </c>
      <c r="F211" s="134">
        <f>SUM(F212:F236)</f>
        <v>1109547</v>
      </c>
      <c r="G211" s="134">
        <f>SUM(G212:G236)</f>
        <v>4003</v>
      </c>
      <c r="H211" s="134">
        <f>SUM(H212:H236)</f>
        <v>7603</v>
      </c>
      <c r="I211" s="135">
        <f t="shared" si="7"/>
        <v>1105947</v>
      </c>
      <c r="N211" s="113"/>
      <c r="O211" s="113"/>
      <c r="P211" s="104"/>
    </row>
    <row r="212" spans="1:16" s="22" customFormat="1" ht="25.5" hidden="1" outlineLevel="1">
      <c r="A212" s="63"/>
      <c r="B212" s="63"/>
      <c r="C212" s="59">
        <v>3020</v>
      </c>
      <c r="D212" s="53" t="s">
        <v>87</v>
      </c>
      <c r="E212" s="43">
        <v>24749</v>
      </c>
      <c r="F212" s="88">
        <v>25900</v>
      </c>
      <c r="G212" s="75"/>
      <c r="H212" s="75">
        <v>0</v>
      </c>
      <c r="I212" s="75">
        <f t="shared" si="7"/>
        <v>25900</v>
      </c>
      <c r="N212" s="112"/>
      <c r="O212" s="112"/>
      <c r="P212" s="103"/>
    </row>
    <row r="213" spans="1:16" s="22" customFormat="1" ht="15" hidden="1" outlineLevel="1">
      <c r="A213" s="63"/>
      <c r="B213" s="63"/>
      <c r="C213" s="59">
        <v>3110</v>
      </c>
      <c r="D213" s="53" t="s">
        <v>55</v>
      </c>
      <c r="E213" s="43">
        <v>4555</v>
      </c>
      <c r="F213" s="88">
        <v>3800</v>
      </c>
      <c r="G213" s="75"/>
      <c r="H213" s="75">
        <v>0</v>
      </c>
      <c r="I213" s="75">
        <f t="shared" si="7"/>
        <v>3800</v>
      </c>
      <c r="N213" s="112"/>
      <c r="O213" s="112"/>
      <c r="P213" s="103"/>
    </row>
    <row r="214" spans="1:16" s="22" customFormat="1" ht="15" hidden="1" outlineLevel="1">
      <c r="A214" s="63"/>
      <c r="B214" s="63"/>
      <c r="C214" s="59">
        <v>4010</v>
      </c>
      <c r="D214" s="53" t="s">
        <v>19</v>
      </c>
      <c r="E214" s="43">
        <v>567207</v>
      </c>
      <c r="F214" s="88">
        <v>602750</v>
      </c>
      <c r="G214" s="77">
        <v>0</v>
      </c>
      <c r="H214" s="77"/>
      <c r="I214" s="75">
        <f t="shared" si="7"/>
        <v>602750</v>
      </c>
      <c r="N214" s="112"/>
      <c r="O214" s="112"/>
      <c r="P214" s="103"/>
    </row>
    <row r="215" spans="1:16" s="22" customFormat="1" ht="15" hidden="1" outlineLevel="1">
      <c r="A215" s="63"/>
      <c r="B215" s="63"/>
      <c r="C215" s="59">
        <v>4040</v>
      </c>
      <c r="D215" s="53" t="s">
        <v>20</v>
      </c>
      <c r="E215" s="43">
        <v>45937</v>
      </c>
      <c r="F215" s="88">
        <v>42793</v>
      </c>
      <c r="G215" s="77"/>
      <c r="H215" s="77">
        <v>0</v>
      </c>
      <c r="I215" s="75">
        <f t="shared" si="7"/>
        <v>42793</v>
      </c>
      <c r="N215" s="112"/>
      <c r="O215" s="112"/>
      <c r="P215" s="103"/>
    </row>
    <row r="216" spans="1:16" s="22" customFormat="1" ht="15" hidden="1" outlineLevel="1">
      <c r="A216" s="63"/>
      <c r="B216" s="63"/>
      <c r="C216" s="59">
        <v>4110</v>
      </c>
      <c r="D216" s="53" t="s">
        <v>21</v>
      </c>
      <c r="E216" s="43">
        <v>105656</v>
      </c>
      <c r="F216" s="88">
        <v>108931</v>
      </c>
      <c r="G216" s="77">
        <v>0</v>
      </c>
      <c r="H216" s="77">
        <v>0</v>
      </c>
      <c r="I216" s="75">
        <f t="shared" si="7"/>
        <v>108931</v>
      </c>
      <c r="N216" s="112"/>
      <c r="O216" s="112"/>
      <c r="P216" s="103"/>
    </row>
    <row r="217" spans="1:16" s="22" customFormat="1" ht="15" hidden="1" outlineLevel="1">
      <c r="A217" s="63"/>
      <c r="B217" s="63"/>
      <c r="C217" s="59">
        <v>4120</v>
      </c>
      <c r="D217" s="53" t="s">
        <v>22</v>
      </c>
      <c r="E217" s="43">
        <v>14600</v>
      </c>
      <c r="F217" s="88">
        <v>15831</v>
      </c>
      <c r="G217" s="77"/>
      <c r="H217" s="77"/>
      <c r="I217" s="75">
        <f t="shared" si="7"/>
        <v>15831</v>
      </c>
      <c r="N217" s="112"/>
      <c r="O217" s="112"/>
      <c r="P217" s="103"/>
    </row>
    <row r="218" spans="1:16" s="22" customFormat="1" ht="15" hidden="1" outlineLevel="1">
      <c r="A218" s="63"/>
      <c r="B218" s="63"/>
      <c r="C218" s="59">
        <v>4210</v>
      </c>
      <c r="D218" s="53" t="s">
        <v>13</v>
      </c>
      <c r="E218" s="43">
        <v>43678</v>
      </c>
      <c r="F218" s="88">
        <v>128435</v>
      </c>
      <c r="G218" s="75">
        <v>0</v>
      </c>
      <c r="H218" s="75">
        <f>2100+4003</f>
        <v>6103</v>
      </c>
      <c r="I218" s="75">
        <f t="shared" si="7"/>
        <v>122332</v>
      </c>
      <c r="N218" s="112"/>
      <c r="O218" s="112"/>
      <c r="P218" s="103"/>
    </row>
    <row r="219" spans="1:16" s="22" customFormat="1" ht="15" hidden="1" outlineLevel="1">
      <c r="A219" s="63"/>
      <c r="B219" s="63"/>
      <c r="C219" s="59">
        <v>4220</v>
      </c>
      <c r="D219" s="53" t="s">
        <v>56</v>
      </c>
      <c r="E219" s="43">
        <v>41688</v>
      </c>
      <c r="F219" s="88">
        <v>52600</v>
      </c>
      <c r="G219" s="75"/>
      <c r="H219" s="75"/>
      <c r="I219" s="75">
        <f t="shared" si="7"/>
        <v>52600</v>
      </c>
      <c r="N219" s="112"/>
      <c r="O219" s="112"/>
      <c r="P219" s="103"/>
    </row>
    <row r="220" spans="1:16" s="22" customFormat="1" ht="25.5" hidden="1" outlineLevel="1">
      <c r="A220" s="63"/>
      <c r="B220" s="63"/>
      <c r="C220" s="59">
        <v>4230</v>
      </c>
      <c r="D220" s="53" t="s">
        <v>144</v>
      </c>
      <c r="E220" s="43">
        <v>1999</v>
      </c>
      <c r="F220" s="88">
        <v>3000</v>
      </c>
      <c r="G220" s="75">
        <v>0</v>
      </c>
      <c r="H220" s="75"/>
      <c r="I220" s="75">
        <f t="shared" si="7"/>
        <v>3000</v>
      </c>
      <c r="N220" s="112"/>
      <c r="O220" s="112"/>
      <c r="P220" s="103"/>
    </row>
    <row r="221" spans="1:16" s="22" customFormat="1" ht="25.5" hidden="1" outlineLevel="1">
      <c r="A221" s="63"/>
      <c r="B221" s="63"/>
      <c r="C221" s="59">
        <v>4240</v>
      </c>
      <c r="D221" s="53" t="s">
        <v>58</v>
      </c>
      <c r="E221" s="43">
        <v>2193</v>
      </c>
      <c r="F221" s="88">
        <v>2000</v>
      </c>
      <c r="G221" s="75"/>
      <c r="H221" s="75"/>
      <c r="I221" s="75">
        <f t="shared" si="7"/>
        <v>2000</v>
      </c>
      <c r="N221" s="112"/>
      <c r="O221" s="112"/>
      <c r="P221" s="103"/>
    </row>
    <row r="222" spans="1:16" s="22" customFormat="1" ht="15" hidden="1" outlineLevel="1">
      <c r="A222" s="63"/>
      <c r="B222" s="63"/>
      <c r="C222" s="59">
        <v>4260</v>
      </c>
      <c r="D222" s="53" t="s">
        <v>23</v>
      </c>
      <c r="E222" s="43">
        <v>18217</v>
      </c>
      <c r="F222" s="88">
        <v>18700</v>
      </c>
      <c r="G222" s="75"/>
      <c r="H222" s="75"/>
      <c r="I222" s="75">
        <f t="shared" si="7"/>
        <v>18700</v>
      </c>
      <c r="N222" s="112"/>
      <c r="O222" s="112"/>
      <c r="P222" s="103"/>
    </row>
    <row r="223" spans="1:16" s="22" customFormat="1" ht="15" hidden="1" outlineLevel="1">
      <c r="A223" s="63"/>
      <c r="B223" s="63"/>
      <c r="C223" s="59">
        <v>4270</v>
      </c>
      <c r="D223" s="53" t="s">
        <v>31</v>
      </c>
      <c r="E223" s="43">
        <v>9625</v>
      </c>
      <c r="F223" s="88">
        <v>7377</v>
      </c>
      <c r="G223" s="75"/>
      <c r="H223" s="75">
        <v>0</v>
      </c>
      <c r="I223" s="75">
        <f t="shared" si="7"/>
        <v>7377</v>
      </c>
      <c r="N223" s="112"/>
      <c r="O223" s="112"/>
      <c r="P223" s="103"/>
    </row>
    <row r="224" spans="1:16" s="22" customFormat="1" ht="15" hidden="1" outlineLevel="1">
      <c r="A224" s="63"/>
      <c r="B224" s="63"/>
      <c r="C224" s="59">
        <v>4280</v>
      </c>
      <c r="D224" s="53" t="s">
        <v>60</v>
      </c>
      <c r="E224" s="43">
        <v>985</v>
      </c>
      <c r="F224" s="88">
        <v>300</v>
      </c>
      <c r="G224" s="75"/>
      <c r="H224" s="75"/>
      <c r="I224" s="75">
        <f t="shared" si="7"/>
        <v>300</v>
      </c>
      <c r="N224" s="112"/>
      <c r="O224" s="112"/>
      <c r="P224" s="103"/>
    </row>
    <row r="225" spans="1:16" s="22" customFormat="1" ht="15" hidden="1" outlineLevel="1">
      <c r="A225" s="63"/>
      <c r="B225" s="63"/>
      <c r="C225" s="59">
        <v>4300</v>
      </c>
      <c r="D225" s="53" t="s">
        <v>92</v>
      </c>
      <c r="E225" s="43">
        <v>20464</v>
      </c>
      <c r="F225" s="88">
        <v>16000</v>
      </c>
      <c r="G225" s="75">
        <v>0</v>
      </c>
      <c r="H225" s="75"/>
      <c r="I225" s="75">
        <f t="shared" si="7"/>
        <v>16000</v>
      </c>
      <c r="N225" s="112"/>
      <c r="O225" s="112"/>
      <c r="P225" s="103"/>
    </row>
    <row r="226" spans="1:16" s="22" customFormat="1" ht="15" hidden="1" outlineLevel="1">
      <c r="A226" s="63"/>
      <c r="B226" s="63"/>
      <c r="C226" s="59">
        <v>4350</v>
      </c>
      <c r="D226" s="53" t="s">
        <v>99</v>
      </c>
      <c r="E226" s="43">
        <v>378</v>
      </c>
      <c r="F226" s="88">
        <v>1100</v>
      </c>
      <c r="G226" s="75"/>
      <c r="H226" s="75"/>
      <c r="I226" s="75">
        <f t="shared" si="7"/>
        <v>1100</v>
      </c>
      <c r="N226" s="112"/>
      <c r="O226" s="112"/>
      <c r="P226" s="103"/>
    </row>
    <row r="227" spans="1:16" s="22" customFormat="1" ht="25.5" hidden="1" outlineLevel="1">
      <c r="A227" s="63"/>
      <c r="B227" s="63"/>
      <c r="C227" s="59">
        <v>4360</v>
      </c>
      <c r="D227" s="53" t="s">
        <v>123</v>
      </c>
      <c r="E227" s="43"/>
      <c r="F227" s="78">
        <v>1200</v>
      </c>
      <c r="G227" s="75"/>
      <c r="H227" s="75"/>
      <c r="I227" s="75">
        <f t="shared" si="7"/>
        <v>1200</v>
      </c>
      <c r="N227" s="112"/>
      <c r="O227" s="112"/>
      <c r="P227" s="103"/>
    </row>
    <row r="228" spans="1:16" s="22" customFormat="1" ht="25.5" hidden="1" outlineLevel="1">
      <c r="A228" s="63"/>
      <c r="B228" s="63"/>
      <c r="C228" s="59">
        <v>4370</v>
      </c>
      <c r="D228" s="53" t="s">
        <v>119</v>
      </c>
      <c r="E228" s="43"/>
      <c r="F228" s="78">
        <v>5000</v>
      </c>
      <c r="G228" s="75"/>
      <c r="H228" s="75"/>
      <c r="I228" s="75">
        <f t="shared" si="7"/>
        <v>5000</v>
      </c>
      <c r="N228" s="112"/>
      <c r="O228" s="112"/>
      <c r="P228" s="103"/>
    </row>
    <row r="229" spans="1:16" s="22" customFormat="1" ht="15" hidden="1" outlineLevel="1">
      <c r="A229" s="63"/>
      <c r="B229" s="63"/>
      <c r="C229" s="59">
        <v>4410</v>
      </c>
      <c r="D229" s="53" t="s">
        <v>25</v>
      </c>
      <c r="E229" s="43">
        <v>2858</v>
      </c>
      <c r="F229" s="88">
        <v>3000</v>
      </c>
      <c r="G229" s="75"/>
      <c r="H229" s="75"/>
      <c r="I229" s="75">
        <f t="shared" si="7"/>
        <v>3000</v>
      </c>
      <c r="N229" s="112"/>
      <c r="O229" s="112"/>
      <c r="P229" s="103"/>
    </row>
    <row r="230" spans="1:16" s="22" customFormat="1" ht="15" hidden="1" outlineLevel="1">
      <c r="A230" s="63"/>
      <c r="B230" s="63"/>
      <c r="C230" s="59">
        <v>4430</v>
      </c>
      <c r="D230" s="53" t="s">
        <v>26</v>
      </c>
      <c r="E230" s="43">
        <v>1273</v>
      </c>
      <c r="F230" s="88">
        <v>2500</v>
      </c>
      <c r="G230" s="75"/>
      <c r="H230" s="75"/>
      <c r="I230" s="75">
        <f t="shared" si="7"/>
        <v>2500</v>
      </c>
      <c r="N230" s="112"/>
      <c r="O230" s="112"/>
      <c r="P230" s="103"/>
    </row>
    <row r="231" spans="1:16" s="22" customFormat="1" ht="25.5" hidden="1" outlineLevel="1">
      <c r="A231" s="63"/>
      <c r="B231" s="63"/>
      <c r="C231" s="59">
        <v>4440</v>
      </c>
      <c r="D231" s="53" t="s">
        <v>27</v>
      </c>
      <c r="E231" s="43">
        <v>31300</v>
      </c>
      <c r="F231" s="88">
        <v>32000</v>
      </c>
      <c r="G231" s="75"/>
      <c r="H231" s="75"/>
      <c r="I231" s="75">
        <f t="shared" si="7"/>
        <v>32000</v>
      </c>
      <c r="N231" s="112"/>
      <c r="O231" s="112"/>
      <c r="P231" s="103"/>
    </row>
    <row r="232" spans="1:16" s="22" customFormat="1" ht="15" hidden="1" outlineLevel="1">
      <c r="A232" s="63"/>
      <c r="B232" s="63"/>
      <c r="C232" s="59">
        <v>4480</v>
      </c>
      <c r="D232" s="53" t="s">
        <v>28</v>
      </c>
      <c r="E232" s="43">
        <v>4259</v>
      </c>
      <c r="F232" s="88">
        <v>5000</v>
      </c>
      <c r="G232" s="75"/>
      <c r="H232" s="75"/>
      <c r="I232" s="75">
        <f t="shared" si="7"/>
        <v>5000</v>
      </c>
      <c r="N232" s="112"/>
      <c r="O232" s="112"/>
      <c r="P232" s="103"/>
    </row>
    <row r="233" spans="1:16" s="22" customFormat="1" ht="15" hidden="1" outlineLevel="1">
      <c r="A233" s="63"/>
      <c r="B233" s="63"/>
      <c r="C233" s="59">
        <v>4520</v>
      </c>
      <c r="D233" s="53" t="s">
        <v>112</v>
      </c>
      <c r="E233" s="43">
        <v>952</v>
      </c>
      <c r="F233" s="88">
        <v>630</v>
      </c>
      <c r="G233" s="75"/>
      <c r="H233" s="75">
        <v>0</v>
      </c>
      <c r="I233" s="75">
        <f t="shared" si="7"/>
        <v>630</v>
      </c>
      <c r="N233" s="112"/>
      <c r="O233" s="112"/>
      <c r="P233" s="103"/>
    </row>
    <row r="234" spans="1:16" s="22" customFormat="1" ht="25.5" hidden="1" outlineLevel="1">
      <c r="A234" s="63"/>
      <c r="B234" s="63"/>
      <c r="C234" s="59">
        <v>4740</v>
      </c>
      <c r="D234" s="53" t="s">
        <v>121</v>
      </c>
      <c r="E234" s="43"/>
      <c r="F234" s="78">
        <v>1200</v>
      </c>
      <c r="G234" s="82"/>
      <c r="H234" s="82"/>
      <c r="I234" s="75">
        <f t="shared" si="7"/>
        <v>1200</v>
      </c>
      <c r="N234" s="112"/>
      <c r="O234" s="112"/>
      <c r="P234" s="103"/>
    </row>
    <row r="235" spans="1:16" s="22" customFormat="1" ht="25.5" hidden="1" outlineLevel="1">
      <c r="A235" s="63"/>
      <c r="B235" s="63"/>
      <c r="C235" s="59">
        <v>4750</v>
      </c>
      <c r="D235" s="53" t="s">
        <v>122</v>
      </c>
      <c r="E235" s="43"/>
      <c r="F235" s="78">
        <v>11000</v>
      </c>
      <c r="G235" s="82">
        <v>4003</v>
      </c>
      <c r="H235" s="82"/>
      <c r="I235" s="75">
        <f t="shared" si="7"/>
        <v>15003</v>
      </c>
      <c r="N235" s="112"/>
      <c r="O235" s="112"/>
      <c r="P235" s="103"/>
    </row>
    <row r="236" spans="1:9" ht="25.5" hidden="1" outlineLevel="2">
      <c r="A236" s="30"/>
      <c r="B236" s="30"/>
      <c r="C236" s="35">
        <v>6060</v>
      </c>
      <c r="D236" s="51" t="s">
        <v>141</v>
      </c>
      <c r="E236" s="43">
        <v>93852</v>
      </c>
      <c r="F236" s="89">
        <v>18500</v>
      </c>
      <c r="G236" s="75">
        <v>0</v>
      </c>
      <c r="H236" s="75">
        <v>1500</v>
      </c>
      <c r="I236" s="75">
        <f t="shared" si="7"/>
        <v>17000</v>
      </c>
    </row>
    <row r="237" spans="1:16" s="4" customFormat="1" ht="15" hidden="1">
      <c r="A237" s="37"/>
      <c r="B237" s="37"/>
      <c r="C237" s="41"/>
      <c r="D237" s="48" t="s">
        <v>111</v>
      </c>
      <c r="E237" s="42">
        <f>SUM(E238:E238)</f>
        <v>119522</v>
      </c>
      <c r="F237" s="72">
        <v>120100</v>
      </c>
      <c r="G237" s="72">
        <f>SUM(G238:G238)</f>
        <v>0</v>
      </c>
      <c r="H237" s="72">
        <v>0</v>
      </c>
      <c r="I237" s="75">
        <f t="shared" si="7"/>
        <v>120100</v>
      </c>
      <c r="N237" s="113"/>
      <c r="O237" s="113"/>
      <c r="P237" s="104"/>
    </row>
    <row r="238" spans="1:16" s="22" customFormat="1" ht="15" hidden="1" outlineLevel="1">
      <c r="A238" s="63"/>
      <c r="B238" s="63"/>
      <c r="C238" s="59">
        <v>3110</v>
      </c>
      <c r="D238" s="53" t="s">
        <v>55</v>
      </c>
      <c r="E238" s="43">
        <v>119522</v>
      </c>
      <c r="F238" s="88">
        <v>120100</v>
      </c>
      <c r="G238" s="88"/>
      <c r="H238" s="88">
        <v>0</v>
      </c>
      <c r="I238" s="75">
        <f t="shared" si="7"/>
        <v>120100</v>
      </c>
      <c r="N238" s="112"/>
      <c r="O238" s="112"/>
      <c r="P238" s="103"/>
    </row>
    <row r="239" spans="1:16" s="27" customFormat="1" ht="13.5" customHeight="1" hidden="1">
      <c r="A239" s="64"/>
      <c r="B239" s="64"/>
      <c r="C239" s="65"/>
      <c r="D239" s="38" t="s">
        <v>129</v>
      </c>
      <c r="E239" s="39"/>
      <c r="F239" s="85">
        <f>F240</f>
        <v>210603</v>
      </c>
      <c r="G239" s="85">
        <f>G240</f>
        <v>0</v>
      </c>
      <c r="H239" s="85">
        <f>H240</f>
        <v>4000</v>
      </c>
      <c r="I239" s="75">
        <f t="shared" si="7"/>
        <v>206603</v>
      </c>
      <c r="N239" s="115"/>
      <c r="O239" s="115"/>
      <c r="P239" s="106"/>
    </row>
    <row r="240" spans="1:16" s="22" customFormat="1" ht="57" customHeight="1" hidden="1">
      <c r="A240" s="63"/>
      <c r="B240" s="63"/>
      <c r="C240" s="59">
        <v>2320</v>
      </c>
      <c r="D240" s="53" t="s">
        <v>128</v>
      </c>
      <c r="E240" s="43"/>
      <c r="F240" s="88">
        <v>210603</v>
      </c>
      <c r="G240" s="77"/>
      <c r="H240" s="77">
        <v>4000</v>
      </c>
      <c r="I240" s="75">
        <f>F240+G240-H240</f>
        <v>206603</v>
      </c>
      <c r="N240" s="112"/>
      <c r="O240" s="112"/>
      <c r="P240" s="103"/>
    </row>
    <row r="241" spans="1:16" s="4" customFormat="1" ht="15.75">
      <c r="A241" s="37"/>
      <c r="B241" s="37">
        <v>85202</v>
      </c>
      <c r="C241" s="41"/>
      <c r="D241" s="48" t="s">
        <v>59</v>
      </c>
      <c r="E241" s="42">
        <f>SUM(E242:E268)</f>
        <v>9261750</v>
      </c>
      <c r="F241" s="71"/>
      <c r="G241" s="71">
        <f>SUM(G242:G269)</f>
        <v>62542</v>
      </c>
      <c r="H241" s="71">
        <f>SUM(H242:H269)</f>
        <v>132910</v>
      </c>
      <c r="I241" s="73">
        <f t="shared" si="7"/>
        <v>-70368</v>
      </c>
      <c r="N241" s="113"/>
      <c r="O241" s="113"/>
      <c r="P241" s="104"/>
    </row>
    <row r="242" spans="1:16" s="22" customFormat="1" ht="25.5" outlineLevel="1">
      <c r="A242" s="63"/>
      <c r="B242" s="63"/>
      <c r="C242" s="59">
        <v>3020</v>
      </c>
      <c r="D242" s="53" t="s">
        <v>18</v>
      </c>
      <c r="E242" s="43">
        <v>33197</v>
      </c>
      <c r="F242" s="72">
        <v>33000</v>
      </c>
      <c r="G242" s="75"/>
      <c r="H242" s="75">
        <v>784</v>
      </c>
      <c r="I242" s="75">
        <f t="shared" si="7"/>
        <v>32216</v>
      </c>
      <c r="N242" s="112"/>
      <c r="O242" s="112"/>
      <c r="P242" s="103"/>
    </row>
    <row r="243" spans="1:16" s="22" customFormat="1" ht="15" outlineLevel="1">
      <c r="A243" s="63"/>
      <c r="B243" s="63"/>
      <c r="C243" s="59">
        <v>4010</v>
      </c>
      <c r="D243" s="53" t="s">
        <v>19</v>
      </c>
      <c r="E243" s="43">
        <v>4547291</v>
      </c>
      <c r="F243" s="72">
        <v>4674176</v>
      </c>
      <c r="G243" s="75"/>
      <c r="H243" s="75">
        <v>12442</v>
      </c>
      <c r="I243" s="75">
        <f t="shared" si="7"/>
        <v>4661734</v>
      </c>
      <c r="N243" s="112"/>
      <c r="O243" s="112"/>
      <c r="P243" s="103"/>
    </row>
    <row r="244" spans="1:16" s="22" customFormat="1" ht="15" outlineLevel="1">
      <c r="A244" s="63"/>
      <c r="B244" s="63"/>
      <c r="C244" s="59">
        <v>4040</v>
      </c>
      <c r="D244" s="53" t="s">
        <v>20</v>
      </c>
      <c r="E244" s="43">
        <v>364944</v>
      </c>
      <c r="F244" s="72">
        <v>335888</v>
      </c>
      <c r="G244" s="75">
        <f>G273+G300+G326+G352</f>
        <v>0</v>
      </c>
      <c r="H244" s="75"/>
      <c r="I244" s="75">
        <f t="shared" si="7"/>
        <v>335888</v>
      </c>
      <c r="N244" s="112"/>
      <c r="O244" s="112"/>
      <c r="P244" s="103"/>
    </row>
    <row r="245" spans="1:16" s="22" customFormat="1" ht="15" outlineLevel="1">
      <c r="A245" s="63"/>
      <c r="B245" s="63"/>
      <c r="C245" s="59">
        <v>4110</v>
      </c>
      <c r="D245" s="53" t="s">
        <v>21</v>
      </c>
      <c r="E245" s="43">
        <v>821009</v>
      </c>
      <c r="F245" s="72">
        <v>825865</v>
      </c>
      <c r="G245" s="75">
        <v>9050</v>
      </c>
      <c r="H245" s="75"/>
      <c r="I245" s="75">
        <f t="shared" si="7"/>
        <v>834915</v>
      </c>
      <c r="N245" s="112"/>
      <c r="O245" s="112"/>
      <c r="P245" s="103"/>
    </row>
    <row r="246" spans="1:16" s="22" customFormat="1" ht="15" outlineLevel="1">
      <c r="A246" s="63"/>
      <c r="B246" s="63"/>
      <c r="C246" s="59">
        <v>4120</v>
      </c>
      <c r="D246" s="53" t="s">
        <v>22</v>
      </c>
      <c r="E246" s="43">
        <v>107766</v>
      </c>
      <c r="F246" s="72">
        <v>117662</v>
      </c>
      <c r="G246" s="75">
        <v>850</v>
      </c>
      <c r="H246" s="75"/>
      <c r="I246" s="75">
        <f t="shared" si="7"/>
        <v>118512</v>
      </c>
      <c r="N246" s="112"/>
      <c r="O246" s="112"/>
      <c r="P246" s="103"/>
    </row>
    <row r="247" spans="1:16" s="22" customFormat="1" ht="15" outlineLevel="1">
      <c r="A247" s="63"/>
      <c r="B247" s="63"/>
      <c r="C247" s="59">
        <v>4140</v>
      </c>
      <c r="D247" s="53" t="s">
        <v>97</v>
      </c>
      <c r="E247" s="43"/>
      <c r="F247" s="72">
        <v>6889</v>
      </c>
      <c r="G247" s="75"/>
      <c r="H247" s="75"/>
      <c r="I247" s="75">
        <f aca="true" t="shared" si="9" ref="I247:I311">F247+G247-H247</f>
        <v>6889</v>
      </c>
      <c r="N247" s="112"/>
      <c r="O247" s="112"/>
      <c r="P247" s="103"/>
    </row>
    <row r="248" spans="1:16" s="22" customFormat="1" ht="15" outlineLevel="1">
      <c r="A248" s="63"/>
      <c r="B248" s="63"/>
      <c r="C248" s="59">
        <v>4170</v>
      </c>
      <c r="D248" s="53" t="s">
        <v>93</v>
      </c>
      <c r="E248" s="43">
        <v>19227</v>
      </c>
      <c r="F248" s="72">
        <v>58600</v>
      </c>
      <c r="G248" s="75">
        <v>100</v>
      </c>
      <c r="H248" s="75">
        <v>8000</v>
      </c>
      <c r="I248" s="75">
        <f t="shared" si="9"/>
        <v>50700</v>
      </c>
      <c r="N248" s="112"/>
      <c r="O248" s="112"/>
      <c r="P248" s="103"/>
    </row>
    <row r="249" spans="1:16" s="22" customFormat="1" ht="15" outlineLevel="1">
      <c r="A249" s="63"/>
      <c r="B249" s="63"/>
      <c r="C249" s="59">
        <v>4210</v>
      </c>
      <c r="D249" s="53" t="s">
        <v>13</v>
      </c>
      <c r="E249" s="43">
        <v>1167784</v>
      </c>
      <c r="F249" s="72">
        <v>999058</v>
      </c>
      <c r="G249" s="75">
        <v>18417</v>
      </c>
      <c r="H249" s="75">
        <f>800+14000</f>
        <v>14800</v>
      </c>
      <c r="I249" s="75">
        <f t="shared" si="9"/>
        <v>1002675</v>
      </c>
      <c r="N249" s="112"/>
      <c r="O249" s="112"/>
      <c r="P249" s="103"/>
    </row>
    <row r="250" spans="1:16" s="22" customFormat="1" ht="15" outlineLevel="1">
      <c r="A250" s="63"/>
      <c r="B250" s="63"/>
      <c r="C250" s="59">
        <v>4220</v>
      </c>
      <c r="D250" s="53" t="s">
        <v>56</v>
      </c>
      <c r="E250" s="43">
        <v>881829</v>
      </c>
      <c r="F250" s="72">
        <v>880100</v>
      </c>
      <c r="G250" s="75"/>
      <c r="H250" s="75">
        <v>10000</v>
      </c>
      <c r="I250" s="75">
        <f t="shared" si="9"/>
        <v>870100</v>
      </c>
      <c r="N250" s="112"/>
      <c r="O250" s="112"/>
      <c r="P250" s="103"/>
    </row>
    <row r="251" spans="1:16" s="22" customFormat="1" ht="25.5" outlineLevel="1">
      <c r="A251" s="63"/>
      <c r="B251" s="63"/>
      <c r="C251" s="59">
        <v>4230</v>
      </c>
      <c r="D251" s="53" t="s">
        <v>144</v>
      </c>
      <c r="E251" s="43">
        <v>129193</v>
      </c>
      <c r="F251" s="72">
        <v>181879</v>
      </c>
      <c r="G251" s="75"/>
      <c r="H251" s="75">
        <f>H279+H307+H332+H358</f>
        <v>0</v>
      </c>
      <c r="I251" s="75">
        <f t="shared" si="9"/>
        <v>181879</v>
      </c>
      <c r="N251" s="112"/>
      <c r="O251" s="112"/>
      <c r="P251" s="103"/>
    </row>
    <row r="252" spans="1:16" s="22" customFormat="1" ht="15" outlineLevel="1">
      <c r="A252" s="63"/>
      <c r="B252" s="63"/>
      <c r="C252" s="59">
        <v>4260</v>
      </c>
      <c r="D252" s="53" t="s">
        <v>23</v>
      </c>
      <c r="E252" s="43">
        <v>256706</v>
      </c>
      <c r="F252" s="72">
        <v>249360</v>
      </c>
      <c r="G252" s="75">
        <f>800+2000</f>
        <v>2800</v>
      </c>
      <c r="H252" s="75"/>
      <c r="I252" s="75">
        <f t="shared" si="9"/>
        <v>252160</v>
      </c>
      <c r="N252" s="112"/>
      <c r="O252" s="112"/>
      <c r="P252" s="103"/>
    </row>
    <row r="253" spans="1:16" s="22" customFormat="1" ht="15" outlineLevel="1">
      <c r="A253" s="63"/>
      <c r="B253" s="63"/>
      <c r="C253" s="59">
        <v>4270</v>
      </c>
      <c r="D253" s="53" t="s">
        <v>24</v>
      </c>
      <c r="E253" s="43">
        <v>201340</v>
      </c>
      <c r="F253" s="72">
        <v>226140</v>
      </c>
      <c r="G253" s="75"/>
      <c r="H253" s="75">
        <f>H281+H309+H334+H360</f>
        <v>3158</v>
      </c>
      <c r="I253" s="75">
        <f t="shared" si="9"/>
        <v>222982</v>
      </c>
      <c r="N253" s="112"/>
      <c r="O253" s="112"/>
      <c r="P253" s="103"/>
    </row>
    <row r="254" spans="1:16" s="22" customFormat="1" ht="15" outlineLevel="1">
      <c r="A254" s="63"/>
      <c r="B254" s="63"/>
      <c r="C254" s="59">
        <v>4280</v>
      </c>
      <c r="D254" s="53" t="s">
        <v>60</v>
      </c>
      <c r="E254" s="43">
        <v>15199</v>
      </c>
      <c r="F254" s="72">
        <v>11930</v>
      </c>
      <c r="G254" s="75">
        <f>G282+G310+G335+G361</f>
        <v>0</v>
      </c>
      <c r="H254" s="75">
        <v>2116</v>
      </c>
      <c r="I254" s="75">
        <f t="shared" si="9"/>
        <v>9814</v>
      </c>
      <c r="N254" s="112"/>
      <c r="O254" s="112"/>
      <c r="P254" s="103"/>
    </row>
    <row r="255" spans="1:16" s="22" customFormat="1" ht="15" outlineLevel="1">
      <c r="A255" s="63"/>
      <c r="B255" s="63"/>
      <c r="C255" s="59">
        <v>4300</v>
      </c>
      <c r="D255" s="53" t="s">
        <v>52</v>
      </c>
      <c r="E255" s="43">
        <v>347234</v>
      </c>
      <c r="F255" s="72">
        <v>230535</v>
      </c>
      <c r="G255" s="75"/>
      <c r="H255" s="75">
        <v>2146</v>
      </c>
      <c r="I255" s="75">
        <f t="shared" si="9"/>
        <v>228389</v>
      </c>
      <c r="N255" s="112"/>
      <c r="O255" s="112"/>
      <c r="P255" s="103"/>
    </row>
    <row r="256" spans="1:16" s="22" customFormat="1" ht="15" outlineLevel="1">
      <c r="A256" s="63"/>
      <c r="B256" s="63"/>
      <c r="C256" s="59">
        <v>4350</v>
      </c>
      <c r="D256" s="53" t="s">
        <v>99</v>
      </c>
      <c r="E256" s="43">
        <v>7953</v>
      </c>
      <c r="F256" s="72">
        <v>6764</v>
      </c>
      <c r="G256" s="75"/>
      <c r="H256" s="75">
        <v>160</v>
      </c>
      <c r="I256" s="75">
        <f t="shared" si="9"/>
        <v>6604</v>
      </c>
      <c r="N256" s="112"/>
      <c r="O256" s="112"/>
      <c r="P256" s="103"/>
    </row>
    <row r="257" spans="1:16" s="22" customFormat="1" ht="25.5" hidden="1" outlineLevel="1">
      <c r="A257" s="63"/>
      <c r="B257" s="63"/>
      <c r="C257" s="59">
        <v>4360</v>
      </c>
      <c r="D257" s="53" t="s">
        <v>123</v>
      </c>
      <c r="E257" s="43"/>
      <c r="F257" s="72">
        <v>16020</v>
      </c>
      <c r="G257" s="75"/>
      <c r="H257" s="75"/>
      <c r="I257" s="75">
        <f t="shared" si="9"/>
        <v>16020</v>
      </c>
      <c r="N257" s="112"/>
      <c r="O257" s="112"/>
      <c r="P257" s="103"/>
    </row>
    <row r="258" spans="1:16" s="22" customFormat="1" ht="25.5" outlineLevel="1">
      <c r="A258" s="63"/>
      <c r="B258" s="63"/>
      <c r="C258" s="59">
        <v>4370</v>
      </c>
      <c r="D258" s="53" t="s">
        <v>119</v>
      </c>
      <c r="E258" s="43"/>
      <c r="F258" s="72">
        <v>31450</v>
      </c>
      <c r="G258" s="75">
        <f>G286+G314+G339+G365</f>
        <v>0</v>
      </c>
      <c r="H258" s="75">
        <v>1918</v>
      </c>
      <c r="I258" s="75">
        <f t="shared" si="9"/>
        <v>29532</v>
      </c>
      <c r="N258" s="112"/>
      <c r="O258" s="112"/>
      <c r="P258" s="103"/>
    </row>
    <row r="259" spans="1:16" s="22" customFormat="1" ht="25.5" hidden="1" outlineLevel="1">
      <c r="A259" s="63"/>
      <c r="B259" s="63"/>
      <c r="C259" s="59">
        <v>4390</v>
      </c>
      <c r="D259" s="40" t="s">
        <v>132</v>
      </c>
      <c r="E259" s="43"/>
      <c r="F259" s="88">
        <v>4026</v>
      </c>
      <c r="G259" s="77"/>
      <c r="H259" s="77"/>
      <c r="I259" s="75">
        <f t="shared" si="9"/>
        <v>4026</v>
      </c>
      <c r="N259" s="112"/>
      <c r="O259" s="112"/>
      <c r="P259" s="103"/>
    </row>
    <row r="260" spans="1:16" s="22" customFormat="1" ht="15" outlineLevel="1">
      <c r="A260" s="63"/>
      <c r="B260" s="63"/>
      <c r="C260" s="59">
        <v>4410</v>
      </c>
      <c r="D260" s="53" t="s">
        <v>25</v>
      </c>
      <c r="E260" s="43">
        <v>9346</v>
      </c>
      <c r="F260" s="72">
        <v>6390</v>
      </c>
      <c r="G260" s="75"/>
      <c r="H260" s="75">
        <v>2263</v>
      </c>
      <c r="I260" s="75">
        <f t="shared" si="9"/>
        <v>4127</v>
      </c>
      <c r="N260" s="112"/>
      <c r="O260" s="112"/>
      <c r="P260" s="103"/>
    </row>
    <row r="261" spans="1:16" s="22" customFormat="1" ht="15" outlineLevel="1">
      <c r="A261" s="63"/>
      <c r="B261" s="63"/>
      <c r="C261" s="59">
        <v>4430</v>
      </c>
      <c r="D261" s="53" t="s">
        <v>26</v>
      </c>
      <c r="E261" s="43">
        <v>23940</v>
      </c>
      <c r="F261" s="72">
        <v>29350</v>
      </c>
      <c r="G261" s="75">
        <f>G288+G316+G341+G368</f>
        <v>0</v>
      </c>
      <c r="H261" s="75">
        <v>3067</v>
      </c>
      <c r="I261" s="75">
        <f t="shared" si="9"/>
        <v>26283</v>
      </c>
      <c r="N261" s="112"/>
      <c r="O261" s="112"/>
      <c r="P261" s="103"/>
    </row>
    <row r="262" spans="1:16" s="22" customFormat="1" ht="25.5" outlineLevel="1">
      <c r="A262" s="63"/>
      <c r="B262" s="63"/>
      <c r="C262" s="59">
        <v>4440</v>
      </c>
      <c r="D262" s="53" t="s">
        <v>27</v>
      </c>
      <c r="E262" s="43">
        <v>207651</v>
      </c>
      <c r="F262" s="72">
        <v>190316</v>
      </c>
      <c r="G262" s="75">
        <v>3621</v>
      </c>
      <c r="H262" s="75">
        <f>H289+H317+H342+H369</f>
        <v>0</v>
      </c>
      <c r="I262" s="75">
        <f t="shared" si="9"/>
        <v>193937</v>
      </c>
      <c r="N262" s="112"/>
      <c r="O262" s="112"/>
      <c r="P262" s="103"/>
    </row>
    <row r="263" spans="1:16" s="22" customFormat="1" ht="15" outlineLevel="1">
      <c r="A263" s="63"/>
      <c r="B263" s="63"/>
      <c r="C263" s="59">
        <v>4480</v>
      </c>
      <c r="D263" s="53" t="s">
        <v>28</v>
      </c>
      <c r="E263" s="43">
        <v>20232</v>
      </c>
      <c r="F263" s="72">
        <v>30990</v>
      </c>
      <c r="G263" s="75">
        <v>178</v>
      </c>
      <c r="H263" s="75">
        <f>H290+H318+H343+H370</f>
        <v>0</v>
      </c>
      <c r="I263" s="75">
        <f t="shared" si="9"/>
        <v>31168</v>
      </c>
      <c r="N263" s="112"/>
      <c r="O263" s="112"/>
      <c r="P263" s="103"/>
    </row>
    <row r="264" spans="1:16" s="22" customFormat="1" ht="25.5" hidden="1" outlineLevel="1">
      <c r="A264" s="63"/>
      <c r="B264" s="63"/>
      <c r="C264" s="59">
        <v>4520</v>
      </c>
      <c r="D264" s="53" t="s">
        <v>61</v>
      </c>
      <c r="E264" s="43">
        <v>4591</v>
      </c>
      <c r="F264" s="72">
        <f>F291</f>
        <v>4600</v>
      </c>
      <c r="G264" s="75">
        <f>G291</f>
        <v>0</v>
      </c>
      <c r="H264" s="75">
        <f>H291</f>
        <v>0</v>
      </c>
      <c r="I264" s="75">
        <f t="shared" si="9"/>
        <v>4600</v>
      </c>
      <c r="N264" s="112"/>
      <c r="O264" s="112"/>
      <c r="P264" s="103"/>
    </row>
    <row r="265" spans="1:16" s="22" customFormat="1" ht="25.5" outlineLevel="1">
      <c r="A265" s="63"/>
      <c r="B265" s="63"/>
      <c r="C265" s="59">
        <v>4700</v>
      </c>
      <c r="D265" s="53" t="s">
        <v>120</v>
      </c>
      <c r="E265" s="43"/>
      <c r="F265" s="72">
        <v>13350</v>
      </c>
      <c r="G265" s="75">
        <v>0</v>
      </c>
      <c r="H265" s="75">
        <v>630</v>
      </c>
      <c r="I265" s="75">
        <f t="shared" si="9"/>
        <v>12720</v>
      </c>
      <c r="N265" s="112"/>
      <c r="O265" s="112"/>
      <c r="P265" s="103"/>
    </row>
    <row r="266" spans="1:16" s="22" customFormat="1" ht="25.5" hidden="1" outlineLevel="1">
      <c r="A266" s="63"/>
      <c r="B266" s="63"/>
      <c r="C266" s="59">
        <v>4740</v>
      </c>
      <c r="D266" s="53" t="s">
        <v>121</v>
      </c>
      <c r="E266" s="43"/>
      <c r="F266" s="72">
        <v>8100</v>
      </c>
      <c r="G266" s="75">
        <f>G293+G320+G345+G372</f>
        <v>0</v>
      </c>
      <c r="H266" s="75"/>
      <c r="I266" s="75">
        <f t="shared" si="9"/>
        <v>8100</v>
      </c>
      <c r="N266" s="112"/>
      <c r="O266" s="112"/>
      <c r="P266" s="103"/>
    </row>
    <row r="267" spans="1:16" s="22" customFormat="1" ht="25.5" outlineLevel="1">
      <c r="A267" s="63"/>
      <c r="B267" s="63"/>
      <c r="C267" s="59">
        <v>4750</v>
      </c>
      <c r="D267" s="53" t="s">
        <v>122</v>
      </c>
      <c r="E267" s="43"/>
      <c r="F267" s="72">
        <v>6100</v>
      </c>
      <c r="G267" s="75">
        <v>26</v>
      </c>
      <c r="H267" s="75">
        <f>H294+H321+H346+H373</f>
        <v>0</v>
      </c>
      <c r="I267" s="75">
        <f t="shared" si="9"/>
        <v>6126</v>
      </c>
      <c r="N267" s="112"/>
      <c r="O267" s="112"/>
      <c r="P267" s="103"/>
    </row>
    <row r="268" spans="1:16" s="22" customFormat="1" ht="25.5" outlineLevel="1">
      <c r="A268" s="30"/>
      <c r="B268" s="30"/>
      <c r="C268" s="66">
        <v>6050</v>
      </c>
      <c r="D268" s="52" t="s">
        <v>88</v>
      </c>
      <c r="E268" s="43">
        <v>95318</v>
      </c>
      <c r="F268" s="72">
        <v>903381</v>
      </c>
      <c r="G268" s="75">
        <f>14000+9000+4500</f>
        <v>27500</v>
      </c>
      <c r="H268" s="75">
        <f>71426</f>
        <v>71426</v>
      </c>
      <c r="I268" s="75">
        <f t="shared" si="9"/>
        <v>859455</v>
      </c>
      <c r="N268" s="112"/>
      <c r="O268" s="112"/>
      <c r="P268" s="103"/>
    </row>
    <row r="269" spans="1:9" ht="25.5" hidden="1" outlineLevel="2">
      <c r="A269" s="30"/>
      <c r="B269" s="30"/>
      <c r="C269" s="35">
        <v>6060</v>
      </c>
      <c r="D269" s="51" t="s">
        <v>141</v>
      </c>
      <c r="E269" s="43">
        <v>93852</v>
      </c>
      <c r="F269" s="89">
        <v>46920</v>
      </c>
      <c r="G269" s="75"/>
      <c r="H269" s="75"/>
      <c r="I269" s="75">
        <f t="shared" si="9"/>
        <v>46920</v>
      </c>
    </row>
    <row r="270" spans="1:16" s="22" customFormat="1" ht="15" hidden="1">
      <c r="A270" s="63"/>
      <c r="B270" s="63"/>
      <c r="C270" s="59" t="s">
        <v>44</v>
      </c>
      <c r="D270" s="48" t="s">
        <v>110</v>
      </c>
      <c r="E270" s="42">
        <f>SUM(E271:E295)</f>
        <v>1532508</v>
      </c>
      <c r="F270" s="72">
        <f>SUM(F271:F296)</f>
        <v>1690378</v>
      </c>
      <c r="G270" s="72">
        <f>SUM(G271:G296)</f>
        <v>800</v>
      </c>
      <c r="H270" s="72">
        <f>SUM(H271:H296)</f>
        <v>800</v>
      </c>
      <c r="I270" s="75">
        <f t="shared" si="9"/>
        <v>1690378</v>
      </c>
      <c r="N270" s="112"/>
      <c r="O270" s="112"/>
      <c r="P270" s="103"/>
    </row>
    <row r="271" spans="1:16" s="22" customFormat="1" ht="25.5" hidden="1" outlineLevel="1">
      <c r="A271" s="63"/>
      <c r="B271" s="63"/>
      <c r="C271" s="59">
        <v>3020</v>
      </c>
      <c r="D271" s="53" t="s">
        <v>18</v>
      </c>
      <c r="E271" s="43">
        <v>5441</v>
      </c>
      <c r="F271" s="88">
        <v>6800</v>
      </c>
      <c r="G271" s="77">
        <v>0</v>
      </c>
      <c r="H271" s="77"/>
      <c r="I271" s="75">
        <f t="shared" si="9"/>
        <v>6800</v>
      </c>
      <c r="N271" s="112"/>
      <c r="O271" s="112"/>
      <c r="P271" s="103"/>
    </row>
    <row r="272" spans="1:16" s="22" customFormat="1" ht="15" hidden="1" outlineLevel="1">
      <c r="A272" s="63"/>
      <c r="B272" s="63"/>
      <c r="C272" s="59">
        <v>4010</v>
      </c>
      <c r="D272" s="53" t="s">
        <v>19</v>
      </c>
      <c r="E272" s="43">
        <v>741848</v>
      </c>
      <c r="F272" s="88">
        <v>862855</v>
      </c>
      <c r="G272" s="77"/>
      <c r="H272" s="77">
        <v>0</v>
      </c>
      <c r="I272" s="75">
        <f t="shared" si="9"/>
        <v>862855</v>
      </c>
      <c r="N272" s="112"/>
      <c r="O272" s="112"/>
      <c r="P272" s="103"/>
    </row>
    <row r="273" spans="1:16" s="22" customFormat="1" ht="15" hidden="1" outlineLevel="1">
      <c r="A273" s="63"/>
      <c r="B273" s="63"/>
      <c r="C273" s="59">
        <v>4040</v>
      </c>
      <c r="D273" s="53" t="s">
        <v>20</v>
      </c>
      <c r="E273" s="43">
        <v>61508</v>
      </c>
      <c r="F273" s="88">
        <v>59242</v>
      </c>
      <c r="G273" s="77"/>
      <c r="H273" s="77"/>
      <c r="I273" s="75">
        <f t="shared" si="9"/>
        <v>59242</v>
      </c>
      <c r="N273" s="112"/>
      <c r="O273" s="112"/>
      <c r="P273" s="103"/>
    </row>
    <row r="274" spans="1:16" s="22" customFormat="1" ht="15" hidden="1" outlineLevel="1">
      <c r="A274" s="63"/>
      <c r="B274" s="63"/>
      <c r="C274" s="59">
        <v>4110</v>
      </c>
      <c r="D274" s="53" t="s">
        <v>21</v>
      </c>
      <c r="E274" s="43">
        <v>136468</v>
      </c>
      <c r="F274" s="88">
        <v>156192</v>
      </c>
      <c r="G274" s="77">
        <v>0</v>
      </c>
      <c r="H274" s="77"/>
      <c r="I274" s="75">
        <f t="shared" si="9"/>
        <v>156192</v>
      </c>
      <c r="N274" s="112"/>
      <c r="O274" s="112"/>
      <c r="P274" s="103"/>
    </row>
    <row r="275" spans="1:16" s="22" customFormat="1" ht="15" hidden="1" outlineLevel="1">
      <c r="A275" s="63"/>
      <c r="B275" s="63"/>
      <c r="C275" s="59">
        <v>4120</v>
      </c>
      <c r="D275" s="53" t="s">
        <v>22</v>
      </c>
      <c r="E275" s="43">
        <v>18858</v>
      </c>
      <c r="F275" s="88">
        <v>22452</v>
      </c>
      <c r="G275" s="77">
        <v>0</v>
      </c>
      <c r="H275" s="77"/>
      <c r="I275" s="75">
        <f t="shared" si="9"/>
        <v>22452</v>
      </c>
      <c r="N275" s="112"/>
      <c r="O275" s="112"/>
      <c r="P275" s="103"/>
    </row>
    <row r="276" spans="1:16" s="22" customFormat="1" ht="15" hidden="1" outlineLevel="1">
      <c r="A276" s="63"/>
      <c r="B276" s="63"/>
      <c r="C276" s="59">
        <v>4170</v>
      </c>
      <c r="D276" s="53" t="s">
        <v>91</v>
      </c>
      <c r="E276" s="43">
        <v>3669</v>
      </c>
      <c r="F276" s="88">
        <v>3000</v>
      </c>
      <c r="G276" s="77"/>
      <c r="H276" s="77"/>
      <c r="I276" s="75">
        <f t="shared" si="9"/>
        <v>3000</v>
      </c>
      <c r="N276" s="112"/>
      <c r="O276" s="112"/>
      <c r="P276" s="103"/>
    </row>
    <row r="277" spans="1:16" s="22" customFormat="1" ht="15" hidden="1" outlineLevel="1">
      <c r="A277" s="63"/>
      <c r="B277" s="63"/>
      <c r="C277" s="59">
        <v>4210</v>
      </c>
      <c r="D277" s="53" t="s">
        <v>13</v>
      </c>
      <c r="E277" s="43">
        <v>188217</v>
      </c>
      <c r="F277" s="88">
        <v>154566</v>
      </c>
      <c r="G277" s="77"/>
      <c r="H277" s="77">
        <v>800</v>
      </c>
      <c r="I277" s="75">
        <f t="shared" si="9"/>
        <v>153766</v>
      </c>
      <c r="N277" s="112"/>
      <c r="O277" s="112"/>
      <c r="P277" s="103"/>
    </row>
    <row r="278" spans="1:16" s="22" customFormat="1" ht="15" hidden="1" outlineLevel="1">
      <c r="A278" s="63"/>
      <c r="B278" s="63"/>
      <c r="C278" s="59">
        <v>4220</v>
      </c>
      <c r="D278" s="53" t="s">
        <v>56</v>
      </c>
      <c r="E278" s="43">
        <v>149400</v>
      </c>
      <c r="F278" s="88">
        <v>154600</v>
      </c>
      <c r="G278" s="77"/>
      <c r="H278" s="77"/>
      <c r="I278" s="75">
        <f t="shared" si="9"/>
        <v>154600</v>
      </c>
      <c r="N278" s="112"/>
      <c r="O278" s="112"/>
      <c r="P278" s="103"/>
    </row>
    <row r="279" spans="1:16" s="22" customFormat="1" ht="25.5" hidden="1" outlineLevel="1">
      <c r="A279" s="63"/>
      <c r="B279" s="63"/>
      <c r="C279" s="59">
        <v>4230</v>
      </c>
      <c r="D279" s="53" t="s">
        <v>144</v>
      </c>
      <c r="E279" s="43">
        <v>22500</v>
      </c>
      <c r="F279" s="88">
        <v>34830</v>
      </c>
      <c r="G279" s="77">
        <v>0</v>
      </c>
      <c r="H279" s="77"/>
      <c r="I279" s="75">
        <f t="shared" si="9"/>
        <v>34830</v>
      </c>
      <c r="N279" s="112"/>
      <c r="O279" s="112"/>
      <c r="P279" s="103"/>
    </row>
    <row r="280" spans="1:16" s="22" customFormat="1" ht="15" hidden="1" outlineLevel="1">
      <c r="A280" s="63"/>
      <c r="B280" s="63"/>
      <c r="C280" s="59">
        <v>4260</v>
      </c>
      <c r="D280" s="53" t="s">
        <v>23</v>
      </c>
      <c r="E280" s="43">
        <v>12104</v>
      </c>
      <c r="F280" s="88">
        <v>14000</v>
      </c>
      <c r="G280" s="77">
        <v>800</v>
      </c>
      <c r="H280" s="77"/>
      <c r="I280" s="75">
        <f t="shared" si="9"/>
        <v>14800</v>
      </c>
      <c r="N280" s="112"/>
      <c r="O280" s="112"/>
      <c r="P280" s="103"/>
    </row>
    <row r="281" spans="1:16" s="22" customFormat="1" ht="15" hidden="1" outlineLevel="1">
      <c r="A281" s="63"/>
      <c r="B281" s="63"/>
      <c r="C281" s="59">
        <v>4270</v>
      </c>
      <c r="D281" s="53" t="s">
        <v>24</v>
      </c>
      <c r="E281" s="43">
        <v>70928</v>
      </c>
      <c r="F281" s="88">
        <v>35290</v>
      </c>
      <c r="G281" s="77">
        <v>0</v>
      </c>
      <c r="H281" s="77"/>
      <c r="I281" s="75">
        <f t="shared" si="9"/>
        <v>35290</v>
      </c>
      <c r="N281" s="112"/>
      <c r="O281" s="112"/>
      <c r="P281" s="103"/>
    </row>
    <row r="282" spans="1:16" s="22" customFormat="1" ht="15" hidden="1" outlineLevel="1">
      <c r="A282" s="63"/>
      <c r="B282" s="63"/>
      <c r="C282" s="59">
        <v>4280</v>
      </c>
      <c r="D282" s="53" t="s">
        <v>60</v>
      </c>
      <c r="E282" s="43">
        <v>1475</v>
      </c>
      <c r="F282" s="88">
        <v>2000</v>
      </c>
      <c r="G282" s="77"/>
      <c r="H282" s="77"/>
      <c r="I282" s="75">
        <f t="shared" si="9"/>
        <v>2000</v>
      </c>
      <c r="N282" s="112"/>
      <c r="O282" s="112"/>
      <c r="P282" s="103"/>
    </row>
    <row r="283" spans="1:16" s="22" customFormat="1" ht="15" hidden="1" outlineLevel="1">
      <c r="A283" s="63"/>
      <c r="B283" s="63"/>
      <c r="C283" s="59">
        <v>4300</v>
      </c>
      <c r="D283" s="53" t="s">
        <v>52</v>
      </c>
      <c r="E283" s="43">
        <v>71576</v>
      </c>
      <c r="F283" s="88">
        <v>54000</v>
      </c>
      <c r="G283" s="77"/>
      <c r="H283" s="77"/>
      <c r="I283" s="75">
        <f t="shared" si="9"/>
        <v>54000</v>
      </c>
      <c r="N283" s="112"/>
      <c r="O283" s="112"/>
      <c r="P283" s="103"/>
    </row>
    <row r="284" spans="1:16" s="22" customFormat="1" ht="15" hidden="1" outlineLevel="1">
      <c r="A284" s="63"/>
      <c r="B284" s="63"/>
      <c r="C284" s="59">
        <v>4350</v>
      </c>
      <c r="D284" s="53" t="s">
        <v>99</v>
      </c>
      <c r="E284" s="43">
        <v>1751</v>
      </c>
      <c r="F284" s="88">
        <v>1464</v>
      </c>
      <c r="G284" s="77"/>
      <c r="H284" s="77"/>
      <c r="I284" s="75">
        <f t="shared" si="9"/>
        <v>1464</v>
      </c>
      <c r="N284" s="112"/>
      <c r="O284" s="112"/>
      <c r="P284" s="103"/>
    </row>
    <row r="285" spans="1:16" s="22" customFormat="1" ht="25.5" hidden="1" outlineLevel="1">
      <c r="A285" s="63"/>
      <c r="B285" s="63"/>
      <c r="C285" s="59">
        <v>4360</v>
      </c>
      <c r="D285" s="53" t="s">
        <v>123</v>
      </c>
      <c r="E285" s="43"/>
      <c r="F285" s="88">
        <v>2500</v>
      </c>
      <c r="G285" s="77"/>
      <c r="H285" s="77"/>
      <c r="I285" s="75">
        <f t="shared" si="9"/>
        <v>2500</v>
      </c>
      <c r="N285" s="112"/>
      <c r="O285" s="112"/>
      <c r="P285" s="103"/>
    </row>
    <row r="286" spans="1:16" s="22" customFormat="1" ht="25.5" hidden="1" outlineLevel="1">
      <c r="A286" s="63"/>
      <c r="B286" s="63"/>
      <c r="C286" s="59">
        <v>4370</v>
      </c>
      <c r="D286" s="53" t="s">
        <v>119</v>
      </c>
      <c r="E286" s="43"/>
      <c r="F286" s="88">
        <v>5500</v>
      </c>
      <c r="G286" s="77"/>
      <c r="H286" s="77"/>
      <c r="I286" s="75">
        <f t="shared" si="9"/>
        <v>5500</v>
      </c>
      <c r="N286" s="112"/>
      <c r="O286" s="112"/>
      <c r="P286" s="103"/>
    </row>
    <row r="287" spans="1:16" s="22" customFormat="1" ht="15" hidden="1" outlineLevel="1">
      <c r="A287" s="63"/>
      <c r="B287" s="63"/>
      <c r="C287" s="59">
        <v>4410</v>
      </c>
      <c r="D287" s="53" t="s">
        <v>25</v>
      </c>
      <c r="E287" s="43">
        <v>1875</v>
      </c>
      <c r="F287" s="88">
        <v>1140</v>
      </c>
      <c r="G287" s="77"/>
      <c r="H287" s="77"/>
      <c r="I287" s="75">
        <f t="shared" si="9"/>
        <v>1140</v>
      </c>
      <c r="N287" s="112"/>
      <c r="O287" s="112"/>
      <c r="P287" s="103"/>
    </row>
    <row r="288" spans="1:16" s="22" customFormat="1" ht="15" hidden="1" outlineLevel="1">
      <c r="A288" s="63"/>
      <c r="B288" s="63"/>
      <c r="C288" s="59">
        <v>4430</v>
      </c>
      <c r="D288" s="53" t="s">
        <v>26</v>
      </c>
      <c r="E288" s="43">
        <v>5257</v>
      </c>
      <c r="F288" s="88">
        <v>6500</v>
      </c>
      <c r="G288" s="77"/>
      <c r="H288" s="77"/>
      <c r="I288" s="75">
        <f t="shared" si="9"/>
        <v>6500</v>
      </c>
      <c r="N288" s="112"/>
      <c r="O288" s="112"/>
      <c r="P288" s="103"/>
    </row>
    <row r="289" spans="1:16" s="22" customFormat="1" ht="25.5" hidden="1" outlineLevel="1">
      <c r="A289" s="63"/>
      <c r="B289" s="63"/>
      <c r="C289" s="59">
        <v>4440</v>
      </c>
      <c r="D289" s="53" t="s">
        <v>27</v>
      </c>
      <c r="E289" s="43">
        <v>33730</v>
      </c>
      <c r="F289" s="88">
        <v>40260</v>
      </c>
      <c r="G289" s="77"/>
      <c r="H289" s="77"/>
      <c r="I289" s="75">
        <f t="shared" si="9"/>
        <v>40260</v>
      </c>
      <c r="N289" s="112"/>
      <c r="O289" s="112"/>
      <c r="P289" s="103"/>
    </row>
    <row r="290" spans="1:16" s="22" customFormat="1" ht="15" hidden="1" outlineLevel="1">
      <c r="A290" s="63"/>
      <c r="B290" s="63"/>
      <c r="C290" s="59">
        <v>4480</v>
      </c>
      <c r="D290" s="53" t="s">
        <v>28</v>
      </c>
      <c r="E290" s="43">
        <v>1312</v>
      </c>
      <c r="F290" s="88">
        <v>1537</v>
      </c>
      <c r="G290" s="77"/>
      <c r="H290" s="77"/>
      <c r="I290" s="75">
        <f t="shared" si="9"/>
        <v>1537</v>
      </c>
      <c r="N290" s="112"/>
      <c r="O290" s="112"/>
      <c r="P290" s="103"/>
    </row>
    <row r="291" spans="1:16" s="22" customFormat="1" ht="25.5" hidden="1" outlineLevel="1">
      <c r="A291" s="63"/>
      <c r="B291" s="63"/>
      <c r="C291" s="59">
        <v>4520</v>
      </c>
      <c r="D291" s="53" t="s">
        <v>82</v>
      </c>
      <c r="E291" s="43">
        <v>4591</v>
      </c>
      <c r="F291" s="88">
        <v>4600</v>
      </c>
      <c r="G291" s="77"/>
      <c r="H291" s="77"/>
      <c r="I291" s="75">
        <f t="shared" si="9"/>
        <v>4600</v>
      </c>
      <c r="N291" s="112"/>
      <c r="O291" s="112"/>
      <c r="P291" s="103"/>
    </row>
    <row r="292" spans="1:16" s="22" customFormat="1" ht="25.5" hidden="1" outlineLevel="1">
      <c r="A292" s="63"/>
      <c r="B292" s="63"/>
      <c r="C292" s="59">
        <v>4700</v>
      </c>
      <c r="D292" s="53" t="s">
        <v>120</v>
      </c>
      <c r="E292" s="43"/>
      <c r="F292" s="88">
        <v>1500</v>
      </c>
      <c r="G292" s="77"/>
      <c r="H292" s="77"/>
      <c r="I292" s="75">
        <f t="shared" si="9"/>
        <v>1500</v>
      </c>
      <c r="N292" s="112"/>
      <c r="O292" s="112"/>
      <c r="P292" s="103"/>
    </row>
    <row r="293" spans="1:16" s="22" customFormat="1" ht="25.5" hidden="1" outlineLevel="1">
      <c r="A293" s="63"/>
      <c r="B293" s="63"/>
      <c r="C293" s="59">
        <v>4740</v>
      </c>
      <c r="D293" s="53" t="s">
        <v>121</v>
      </c>
      <c r="E293" s="43"/>
      <c r="F293" s="88">
        <v>1300</v>
      </c>
      <c r="G293" s="77"/>
      <c r="H293" s="77"/>
      <c r="I293" s="75">
        <f t="shared" si="9"/>
        <v>1300</v>
      </c>
      <c r="N293" s="112"/>
      <c r="O293" s="112"/>
      <c r="P293" s="103"/>
    </row>
    <row r="294" spans="1:16" s="22" customFormat="1" ht="25.5" hidden="1" outlineLevel="1">
      <c r="A294" s="63"/>
      <c r="B294" s="63"/>
      <c r="C294" s="59">
        <v>4750</v>
      </c>
      <c r="D294" s="53" t="s">
        <v>122</v>
      </c>
      <c r="E294" s="43"/>
      <c r="F294" s="88">
        <v>700</v>
      </c>
      <c r="G294" s="77"/>
      <c r="H294" s="77"/>
      <c r="I294" s="75">
        <f t="shared" si="9"/>
        <v>700</v>
      </c>
      <c r="N294" s="112"/>
      <c r="O294" s="112"/>
      <c r="P294" s="103"/>
    </row>
    <row r="295" spans="1:16" s="22" customFormat="1" ht="15" hidden="1" outlineLevel="1">
      <c r="A295" s="63"/>
      <c r="B295" s="63"/>
      <c r="C295" s="59">
        <v>6050</v>
      </c>
      <c r="D295" s="53" t="s">
        <v>104</v>
      </c>
      <c r="E295" s="43"/>
      <c r="F295" s="88">
        <v>33010</v>
      </c>
      <c r="G295" s="77">
        <v>0</v>
      </c>
      <c r="H295" s="77">
        <v>0</v>
      </c>
      <c r="I295" s="75">
        <f t="shared" si="9"/>
        <v>33010</v>
      </c>
      <c r="N295" s="112"/>
      <c r="O295" s="112"/>
      <c r="P295" s="103"/>
    </row>
    <row r="296" spans="1:9" ht="25.5" hidden="1" outlineLevel="2">
      <c r="A296" s="30"/>
      <c r="B296" s="30"/>
      <c r="C296" s="35">
        <v>6060</v>
      </c>
      <c r="D296" s="51" t="s">
        <v>141</v>
      </c>
      <c r="E296" s="43">
        <v>93852</v>
      </c>
      <c r="F296" s="89">
        <v>30540</v>
      </c>
      <c r="G296" s="69"/>
      <c r="H296" s="69"/>
      <c r="I296" s="75">
        <f t="shared" si="9"/>
        <v>30540</v>
      </c>
    </row>
    <row r="297" spans="1:16" s="22" customFormat="1" ht="15.75" hidden="1">
      <c r="A297" s="37"/>
      <c r="B297" s="37"/>
      <c r="C297" s="41"/>
      <c r="D297" s="48" t="s">
        <v>109</v>
      </c>
      <c r="E297" s="42">
        <f>SUM(E298:E322)</f>
        <v>4423185</v>
      </c>
      <c r="F297" s="134">
        <f>SUM(F298:F322)</f>
        <v>5022342</v>
      </c>
      <c r="G297" s="134">
        <f>SUM(G298:G322)</f>
        <v>0</v>
      </c>
      <c r="H297" s="134">
        <f>SUM(H298:H322)</f>
        <v>83868</v>
      </c>
      <c r="I297" s="135">
        <f t="shared" si="9"/>
        <v>4938474</v>
      </c>
      <c r="N297" s="112"/>
      <c r="O297" s="112"/>
      <c r="P297" s="103"/>
    </row>
    <row r="298" spans="1:16" s="22" customFormat="1" ht="25.5" hidden="1" outlineLevel="1">
      <c r="A298" s="63"/>
      <c r="B298" s="63"/>
      <c r="C298" s="59">
        <v>3020</v>
      </c>
      <c r="D298" s="53" t="s">
        <v>18</v>
      </c>
      <c r="E298" s="43">
        <v>24099</v>
      </c>
      <c r="F298" s="88">
        <v>20000</v>
      </c>
      <c r="G298" s="77"/>
      <c r="H298" s="77"/>
      <c r="I298" s="75">
        <f t="shared" si="9"/>
        <v>20000</v>
      </c>
      <c r="N298" s="112"/>
      <c r="O298" s="112"/>
      <c r="P298" s="103"/>
    </row>
    <row r="299" spans="1:16" s="22" customFormat="1" ht="15" hidden="1" outlineLevel="1">
      <c r="A299" s="63"/>
      <c r="B299" s="63"/>
      <c r="C299" s="59">
        <v>4010</v>
      </c>
      <c r="D299" s="53" t="s">
        <v>19</v>
      </c>
      <c r="E299" s="43">
        <v>2170198</v>
      </c>
      <c r="F299" s="88">
        <v>2103512</v>
      </c>
      <c r="G299" s="77"/>
      <c r="H299" s="77">
        <v>12442</v>
      </c>
      <c r="I299" s="75">
        <f t="shared" si="9"/>
        <v>2091070</v>
      </c>
      <c r="N299" s="112"/>
      <c r="O299" s="112"/>
      <c r="P299" s="103"/>
    </row>
    <row r="300" spans="1:16" s="22" customFormat="1" ht="15" hidden="1" outlineLevel="1">
      <c r="A300" s="63"/>
      <c r="B300" s="63"/>
      <c r="C300" s="59">
        <v>4040</v>
      </c>
      <c r="D300" s="53" t="s">
        <v>20</v>
      </c>
      <c r="E300" s="43">
        <v>172258</v>
      </c>
      <c r="F300" s="88">
        <v>154247</v>
      </c>
      <c r="G300" s="77"/>
      <c r="H300" s="77"/>
      <c r="I300" s="75">
        <f t="shared" si="9"/>
        <v>154247</v>
      </c>
      <c r="N300" s="112"/>
      <c r="O300" s="112"/>
      <c r="P300" s="103"/>
    </row>
    <row r="301" spans="1:16" s="22" customFormat="1" ht="15" hidden="1" outlineLevel="1">
      <c r="A301" s="63"/>
      <c r="B301" s="63"/>
      <c r="C301" s="59">
        <v>4110</v>
      </c>
      <c r="D301" s="53" t="s">
        <v>21</v>
      </c>
      <c r="E301" s="43">
        <v>386567</v>
      </c>
      <c r="F301" s="88">
        <v>369015</v>
      </c>
      <c r="G301" s="77"/>
      <c r="H301" s="77">
        <v>0</v>
      </c>
      <c r="I301" s="75">
        <f t="shared" si="9"/>
        <v>369015</v>
      </c>
      <c r="N301" s="112"/>
      <c r="O301" s="112"/>
      <c r="P301" s="103"/>
    </row>
    <row r="302" spans="1:16" s="22" customFormat="1" ht="15" hidden="1" outlineLevel="1">
      <c r="A302" s="63"/>
      <c r="B302" s="63"/>
      <c r="C302" s="59">
        <v>4120</v>
      </c>
      <c r="D302" s="53" t="s">
        <v>22</v>
      </c>
      <c r="E302" s="43">
        <v>52159</v>
      </c>
      <c r="F302" s="88">
        <v>51528</v>
      </c>
      <c r="G302" s="77"/>
      <c r="H302" s="77"/>
      <c r="I302" s="75">
        <f t="shared" si="9"/>
        <v>51528</v>
      </c>
      <c r="N302" s="112"/>
      <c r="O302" s="112"/>
      <c r="P302" s="103"/>
    </row>
    <row r="303" spans="1:16" s="22" customFormat="1" ht="15" hidden="1" outlineLevel="1">
      <c r="A303" s="63"/>
      <c r="B303" s="63"/>
      <c r="C303" s="59">
        <v>4140</v>
      </c>
      <c r="D303" s="53" t="s">
        <v>97</v>
      </c>
      <c r="E303" s="43"/>
      <c r="F303" s="88">
        <v>6889</v>
      </c>
      <c r="G303" s="77"/>
      <c r="H303" s="77"/>
      <c r="I303" s="75">
        <f t="shared" si="9"/>
        <v>6889</v>
      </c>
      <c r="N303" s="112"/>
      <c r="O303" s="112"/>
      <c r="P303" s="103"/>
    </row>
    <row r="304" spans="1:16" s="22" customFormat="1" ht="15" hidden="1" outlineLevel="1">
      <c r="A304" s="63"/>
      <c r="B304" s="63"/>
      <c r="C304" s="59">
        <v>4170</v>
      </c>
      <c r="D304" s="53" t="s">
        <v>93</v>
      </c>
      <c r="E304" s="43">
        <v>104</v>
      </c>
      <c r="F304" s="88">
        <v>37060</v>
      </c>
      <c r="G304" s="77"/>
      <c r="H304" s="77"/>
      <c r="I304" s="75">
        <f t="shared" si="9"/>
        <v>37060</v>
      </c>
      <c r="N304" s="112"/>
      <c r="O304" s="112"/>
      <c r="P304" s="103"/>
    </row>
    <row r="305" spans="1:16" s="22" customFormat="1" ht="15" hidden="1" outlineLevel="1">
      <c r="A305" s="63"/>
      <c r="B305" s="63"/>
      <c r="C305" s="59">
        <v>4210</v>
      </c>
      <c r="D305" s="53" t="s">
        <v>13</v>
      </c>
      <c r="E305" s="43">
        <v>591932</v>
      </c>
      <c r="F305" s="88">
        <v>502141</v>
      </c>
      <c r="G305" s="77"/>
      <c r="H305" s="77"/>
      <c r="I305" s="75">
        <f t="shared" si="9"/>
        <v>502141</v>
      </c>
      <c r="N305" s="112"/>
      <c r="O305" s="112"/>
      <c r="P305" s="103"/>
    </row>
    <row r="306" spans="1:16" s="22" customFormat="1" ht="15" hidden="1" outlineLevel="1">
      <c r="A306" s="63"/>
      <c r="B306" s="63"/>
      <c r="C306" s="59">
        <v>4220</v>
      </c>
      <c r="D306" s="53" t="s">
        <v>56</v>
      </c>
      <c r="E306" s="43">
        <v>388736</v>
      </c>
      <c r="F306" s="88">
        <v>384200</v>
      </c>
      <c r="G306" s="77"/>
      <c r="H306" s="77">
        <v>0</v>
      </c>
      <c r="I306" s="75">
        <f t="shared" si="9"/>
        <v>384200</v>
      </c>
      <c r="N306" s="112"/>
      <c r="O306" s="112"/>
      <c r="P306" s="103"/>
    </row>
    <row r="307" spans="1:16" s="22" customFormat="1" ht="25.5" hidden="1" outlineLevel="1">
      <c r="A307" s="63"/>
      <c r="B307" s="63"/>
      <c r="C307" s="59">
        <v>4230</v>
      </c>
      <c r="D307" s="53" t="s">
        <v>144</v>
      </c>
      <c r="E307" s="43">
        <v>66651</v>
      </c>
      <c r="F307" s="88">
        <v>86309</v>
      </c>
      <c r="G307" s="77"/>
      <c r="H307" s="77"/>
      <c r="I307" s="75">
        <f t="shared" si="9"/>
        <v>86309</v>
      </c>
      <c r="N307" s="112"/>
      <c r="O307" s="112"/>
      <c r="P307" s="103"/>
    </row>
    <row r="308" spans="1:16" s="22" customFormat="1" ht="15" hidden="1" outlineLevel="1">
      <c r="A308" s="63"/>
      <c r="B308" s="63"/>
      <c r="C308" s="59">
        <v>4260</v>
      </c>
      <c r="D308" s="53" t="s">
        <v>23</v>
      </c>
      <c r="E308" s="43">
        <v>119307</v>
      </c>
      <c r="F308" s="88">
        <v>118200</v>
      </c>
      <c r="G308" s="77"/>
      <c r="H308" s="77"/>
      <c r="I308" s="75">
        <f t="shared" si="9"/>
        <v>118200</v>
      </c>
      <c r="N308" s="112"/>
      <c r="O308" s="112"/>
      <c r="P308" s="103"/>
    </row>
    <row r="309" spans="1:16" s="22" customFormat="1" ht="15" hidden="1" outlineLevel="1">
      <c r="A309" s="63"/>
      <c r="B309" s="63"/>
      <c r="C309" s="59">
        <v>4270</v>
      </c>
      <c r="D309" s="53" t="s">
        <v>24</v>
      </c>
      <c r="E309" s="43">
        <v>93473</v>
      </c>
      <c r="F309" s="88">
        <v>149150</v>
      </c>
      <c r="G309" s="77">
        <v>0</v>
      </c>
      <c r="H309" s="77"/>
      <c r="I309" s="75">
        <f t="shared" si="9"/>
        <v>149150</v>
      </c>
      <c r="N309" s="112"/>
      <c r="O309" s="112"/>
      <c r="P309" s="103"/>
    </row>
    <row r="310" spans="1:16" s="22" customFormat="1" ht="15" hidden="1" outlineLevel="1">
      <c r="A310" s="63"/>
      <c r="B310" s="63"/>
      <c r="C310" s="59">
        <v>4280</v>
      </c>
      <c r="D310" s="53" t="s">
        <v>60</v>
      </c>
      <c r="E310" s="43">
        <v>11451</v>
      </c>
      <c r="F310" s="88">
        <v>5500</v>
      </c>
      <c r="G310" s="77"/>
      <c r="H310" s="77"/>
      <c r="I310" s="75">
        <f t="shared" si="9"/>
        <v>5500</v>
      </c>
      <c r="N310" s="112"/>
      <c r="O310" s="112"/>
      <c r="P310" s="103"/>
    </row>
    <row r="311" spans="1:16" s="22" customFormat="1" ht="15" hidden="1" outlineLevel="1">
      <c r="A311" s="63"/>
      <c r="B311" s="63"/>
      <c r="C311" s="59">
        <v>4300</v>
      </c>
      <c r="D311" s="53" t="s">
        <v>52</v>
      </c>
      <c r="E311" s="43">
        <v>196342</v>
      </c>
      <c r="F311" s="88">
        <v>106050</v>
      </c>
      <c r="G311" s="77"/>
      <c r="H311" s="77"/>
      <c r="I311" s="75">
        <f t="shared" si="9"/>
        <v>106050</v>
      </c>
      <c r="N311" s="112"/>
      <c r="O311" s="112"/>
      <c r="P311" s="103"/>
    </row>
    <row r="312" spans="1:16" s="22" customFormat="1" ht="15" hidden="1" outlineLevel="1">
      <c r="A312" s="63"/>
      <c r="B312" s="63"/>
      <c r="C312" s="59">
        <v>4350</v>
      </c>
      <c r="D312" s="53" t="s">
        <v>99</v>
      </c>
      <c r="E312" s="43">
        <v>3815</v>
      </c>
      <c r="F312" s="88">
        <v>2600</v>
      </c>
      <c r="G312" s="77"/>
      <c r="H312" s="77"/>
      <c r="I312" s="75">
        <f aca="true" t="shared" si="10" ref="I312:I378">F312+G312-H312</f>
        <v>2600</v>
      </c>
      <c r="N312" s="112"/>
      <c r="O312" s="112"/>
      <c r="P312" s="103"/>
    </row>
    <row r="313" spans="1:16" s="22" customFormat="1" ht="25.5" hidden="1" outlineLevel="1">
      <c r="A313" s="63"/>
      <c r="B313" s="63"/>
      <c r="C313" s="59">
        <v>4360</v>
      </c>
      <c r="D313" s="53" t="s">
        <v>123</v>
      </c>
      <c r="E313" s="43"/>
      <c r="F313" s="88">
        <v>8270</v>
      </c>
      <c r="G313" s="77">
        <v>0</v>
      </c>
      <c r="H313" s="77"/>
      <c r="I313" s="75">
        <f t="shared" si="10"/>
        <v>8270</v>
      </c>
      <c r="N313" s="112"/>
      <c r="O313" s="112"/>
      <c r="P313" s="103"/>
    </row>
    <row r="314" spans="1:16" s="22" customFormat="1" ht="25.5" hidden="1" outlineLevel="1">
      <c r="A314" s="63"/>
      <c r="B314" s="63"/>
      <c r="C314" s="59">
        <v>4370</v>
      </c>
      <c r="D314" s="53" t="s">
        <v>119</v>
      </c>
      <c r="E314" s="43"/>
      <c r="F314" s="88">
        <v>11100</v>
      </c>
      <c r="G314" s="77"/>
      <c r="H314" s="77"/>
      <c r="I314" s="75">
        <f t="shared" si="10"/>
        <v>11100</v>
      </c>
      <c r="N314" s="112"/>
      <c r="O314" s="112"/>
      <c r="P314" s="103"/>
    </row>
    <row r="315" spans="1:16" s="22" customFormat="1" ht="15" hidden="1" outlineLevel="1">
      <c r="A315" s="63"/>
      <c r="B315" s="63"/>
      <c r="C315" s="59">
        <v>4410</v>
      </c>
      <c r="D315" s="53" t="s">
        <v>25</v>
      </c>
      <c r="E315" s="43">
        <v>5468</v>
      </c>
      <c r="F315" s="88">
        <v>2000</v>
      </c>
      <c r="G315" s="77"/>
      <c r="H315" s="77"/>
      <c r="I315" s="75">
        <f t="shared" si="10"/>
        <v>2000</v>
      </c>
      <c r="N315" s="112"/>
      <c r="O315" s="112"/>
      <c r="P315" s="103"/>
    </row>
    <row r="316" spans="1:16" s="22" customFormat="1" ht="15" hidden="1" outlineLevel="1">
      <c r="A316" s="63"/>
      <c r="B316" s="63"/>
      <c r="C316" s="59">
        <v>4430</v>
      </c>
      <c r="D316" s="53" t="s">
        <v>26</v>
      </c>
      <c r="E316" s="43">
        <v>6739</v>
      </c>
      <c r="F316" s="88">
        <v>9200</v>
      </c>
      <c r="G316" s="77"/>
      <c r="H316" s="77"/>
      <c r="I316" s="75">
        <f t="shared" si="10"/>
        <v>9200</v>
      </c>
      <c r="N316" s="112"/>
      <c r="O316" s="112"/>
      <c r="P316" s="103"/>
    </row>
    <row r="317" spans="1:16" s="22" customFormat="1" ht="25.5" hidden="1" outlineLevel="1">
      <c r="A317" s="63"/>
      <c r="B317" s="63"/>
      <c r="C317" s="59">
        <v>4440</v>
      </c>
      <c r="D317" s="53" t="s">
        <v>27</v>
      </c>
      <c r="E317" s="43">
        <v>101960</v>
      </c>
      <c r="F317" s="88">
        <v>82873</v>
      </c>
      <c r="G317" s="77"/>
      <c r="H317" s="77"/>
      <c r="I317" s="75">
        <f t="shared" si="10"/>
        <v>82873</v>
      </c>
      <c r="N317" s="112"/>
      <c r="O317" s="112"/>
      <c r="P317" s="103"/>
    </row>
    <row r="318" spans="1:16" s="22" customFormat="1" ht="15" hidden="1" outlineLevel="1">
      <c r="A318" s="63"/>
      <c r="B318" s="63"/>
      <c r="C318" s="59">
        <v>4480</v>
      </c>
      <c r="D318" s="53" t="s">
        <v>28</v>
      </c>
      <c r="E318" s="43">
        <v>13944</v>
      </c>
      <c r="F318" s="88">
        <v>25498</v>
      </c>
      <c r="G318" s="77"/>
      <c r="H318" s="77"/>
      <c r="I318" s="75">
        <f t="shared" si="10"/>
        <v>25498</v>
      </c>
      <c r="N318" s="112"/>
      <c r="O318" s="112"/>
      <c r="P318" s="103"/>
    </row>
    <row r="319" spans="1:16" s="22" customFormat="1" ht="25.5" hidden="1" outlineLevel="1">
      <c r="A319" s="63"/>
      <c r="B319" s="63"/>
      <c r="C319" s="59">
        <v>4700</v>
      </c>
      <c r="D319" s="53" t="s">
        <v>120</v>
      </c>
      <c r="E319" s="43"/>
      <c r="F319" s="88">
        <v>5600</v>
      </c>
      <c r="G319" s="77">
        <v>0</v>
      </c>
      <c r="H319" s="77"/>
      <c r="I319" s="75">
        <f t="shared" si="10"/>
        <v>5600</v>
      </c>
      <c r="N319" s="112"/>
      <c r="O319" s="112"/>
      <c r="P319" s="103"/>
    </row>
    <row r="320" spans="1:16" s="22" customFormat="1" ht="25.5" hidden="1" outlineLevel="1">
      <c r="A320" s="63"/>
      <c r="B320" s="63"/>
      <c r="C320" s="59">
        <v>4740</v>
      </c>
      <c r="D320" s="53" t="s">
        <v>121</v>
      </c>
      <c r="E320" s="43"/>
      <c r="F320" s="88">
        <v>4800</v>
      </c>
      <c r="G320" s="77">
        <v>0</v>
      </c>
      <c r="H320" s="77"/>
      <c r="I320" s="75">
        <f t="shared" si="10"/>
        <v>4800</v>
      </c>
      <c r="N320" s="112"/>
      <c r="O320" s="112"/>
      <c r="P320" s="103"/>
    </row>
    <row r="321" spans="1:16" s="22" customFormat="1" ht="25.5" hidden="1" outlineLevel="1">
      <c r="A321" s="63"/>
      <c r="B321" s="63"/>
      <c r="C321" s="59">
        <v>4750</v>
      </c>
      <c r="D321" s="53" t="s">
        <v>122</v>
      </c>
      <c r="E321" s="43"/>
      <c r="F321" s="88">
        <v>2600</v>
      </c>
      <c r="G321" s="77"/>
      <c r="H321" s="77"/>
      <c r="I321" s="75">
        <f t="shared" si="10"/>
        <v>2600</v>
      </c>
      <c r="N321" s="112"/>
      <c r="O321" s="112"/>
      <c r="P321" s="103"/>
    </row>
    <row r="322" spans="1:16" s="22" customFormat="1" ht="15" hidden="1" outlineLevel="1">
      <c r="A322" s="63"/>
      <c r="B322" s="63"/>
      <c r="C322" s="59">
        <v>6050</v>
      </c>
      <c r="D322" s="53" t="s">
        <v>105</v>
      </c>
      <c r="E322" s="43">
        <v>17982</v>
      </c>
      <c r="F322" s="78">
        <v>774000</v>
      </c>
      <c r="G322" s="82"/>
      <c r="H322" s="82">
        <v>71426</v>
      </c>
      <c r="I322" s="75">
        <f t="shared" si="10"/>
        <v>702574</v>
      </c>
      <c r="N322" s="112"/>
      <c r="O322" s="112"/>
      <c r="P322" s="103"/>
    </row>
    <row r="323" spans="1:16" s="22" customFormat="1" ht="15.75" hidden="1">
      <c r="A323" s="63"/>
      <c r="B323" s="63"/>
      <c r="C323" s="41"/>
      <c r="D323" s="48" t="s">
        <v>107</v>
      </c>
      <c r="E323" s="42">
        <f>SUM(E324:E346)</f>
        <v>1702702</v>
      </c>
      <c r="F323" s="134">
        <f>SUM(F324:F348)</f>
        <v>1990065</v>
      </c>
      <c r="G323" s="134">
        <f>SUM(G324:G348)</f>
        <v>10000</v>
      </c>
      <c r="H323" s="134">
        <f>SUM(H324:H348)</f>
        <v>10000</v>
      </c>
      <c r="I323" s="135">
        <f t="shared" si="10"/>
        <v>1990065</v>
      </c>
      <c r="N323" s="112"/>
      <c r="O323" s="112"/>
      <c r="P323" s="103"/>
    </row>
    <row r="324" spans="1:16" s="22" customFormat="1" ht="25.5" hidden="1" outlineLevel="1">
      <c r="A324" s="63"/>
      <c r="B324" s="63"/>
      <c r="C324" s="59">
        <v>3020</v>
      </c>
      <c r="D324" s="53" t="s">
        <v>18</v>
      </c>
      <c r="E324" s="43">
        <v>2257</v>
      </c>
      <c r="F324" s="88">
        <v>4200</v>
      </c>
      <c r="G324" s="77"/>
      <c r="H324" s="77"/>
      <c r="I324" s="75">
        <f t="shared" si="10"/>
        <v>4200</v>
      </c>
      <c r="N324" s="112"/>
      <c r="O324" s="112"/>
      <c r="P324" s="103"/>
    </row>
    <row r="325" spans="1:16" s="22" customFormat="1" ht="15" hidden="1" outlineLevel="1">
      <c r="A325" s="63"/>
      <c r="B325" s="63"/>
      <c r="C325" s="59">
        <v>4010</v>
      </c>
      <c r="D325" s="53" t="s">
        <v>19</v>
      </c>
      <c r="E325" s="43">
        <v>860348</v>
      </c>
      <c r="F325" s="88">
        <v>1002026</v>
      </c>
      <c r="G325" s="77"/>
      <c r="H325" s="77"/>
      <c r="I325" s="75">
        <f t="shared" si="10"/>
        <v>1002026</v>
      </c>
      <c r="N325" s="112"/>
      <c r="O325" s="112"/>
      <c r="P325" s="103"/>
    </row>
    <row r="326" spans="1:16" s="22" customFormat="1" ht="15" hidden="1" outlineLevel="1">
      <c r="A326" s="63"/>
      <c r="B326" s="63"/>
      <c r="C326" s="59">
        <v>4040</v>
      </c>
      <c r="D326" s="53" t="s">
        <v>20</v>
      </c>
      <c r="E326" s="43">
        <v>64900</v>
      </c>
      <c r="F326" s="88">
        <v>70399</v>
      </c>
      <c r="G326" s="77"/>
      <c r="H326" s="77"/>
      <c r="I326" s="75">
        <f t="shared" si="10"/>
        <v>70399</v>
      </c>
      <c r="N326" s="112"/>
      <c r="O326" s="112"/>
      <c r="P326" s="103"/>
    </row>
    <row r="327" spans="1:16" s="22" customFormat="1" ht="15" hidden="1" outlineLevel="1">
      <c r="A327" s="63"/>
      <c r="B327" s="63"/>
      <c r="C327" s="59">
        <v>4110</v>
      </c>
      <c r="D327" s="53" t="s">
        <v>21</v>
      </c>
      <c r="E327" s="43">
        <v>159802</v>
      </c>
      <c r="F327" s="88">
        <v>171709</v>
      </c>
      <c r="G327" s="77">
        <v>9050</v>
      </c>
      <c r="H327" s="77"/>
      <c r="I327" s="75">
        <f t="shared" si="10"/>
        <v>180759</v>
      </c>
      <c r="N327" s="112"/>
      <c r="O327" s="112"/>
      <c r="P327" s="103"/>
    </row>
    <row r="328" spans="1:16" s="22" customFormat="1" ht="15" hidden="1" outlineLevel="1">
      <c r="A328" s="63"/>
      <c r="B328" s="63"/>
      <c r="C328" s="59">
        <v>4120</v>
      </c>
      <c r="D328" s="53" t="s">
        <v>22</v>
      </c>
      <c r="E328" s="43">
        <v>22082</v>
      </c>
      <c r="F328" s="88">
        <v>25219</v>
      </c>
      <c r="G328" s="77">
        <v>850</v>
      </c>
      <c r="H328" s="77"/>
      <c r="I328" s="75">
        <f t="shared" si="10"/>
        <v>26069</v>
      </c>
      <c r="N328" s="112"/>
      <c r="O328" s="112"/>
      <c r="P328" s="103"/>
    </row>
    <row r="329" spans="1:16" s="22" customFormat="1" ht="15" hidden="1" outlineLevel="1">
      <c r="A329" s="63"/>
      <c r="B329" s="63"/>
      <c r="C329" s="59">
        <v>4170</v>
      </c>
      <c r="D329" s="53" t="s">
        <v>94</v>
      </c>
      <c r="E329" s="43"/>
      <c r="F329" s="88">
        <v>140</v>
      </c>
      <c r="G329" s="77">
        <v>100</v>
      </c>
      <c r="H329" s="77"/>
      <c r="I329" s="75">
        <f t="shared" si="10"/>
        <v>240</v>
      </c>
      <c r="N329" s="112"/>
      <c r="O329" s="112"/>
      <c r="P329" s="103"/>
    </row>
    <row r="330" spans="1:16" s="22" customFormat="1" ht="15" hidden="1" outlineLevel="1">
      <c r="A330" s="63"/>
      <c r="B330" s="63"/>
      <c r="C330" s="59">
        <v>4210</v>
      </c>
      <c r="D330" s="53" t="s">
        <v>13</v>
      </c>
      <c r="E330" s="43">
        <v>206406</v>
      </c>
      <c r="F330" s="88">
        <v>213651</v>
      </c>
      <c r="G330" s="77"/>
      <c r="H330" s="77"/>
      <c r="I330" s="75">
        <f t="shared" si="10"/>
        <v>213651</v>
      </c>
      <c r="N330" s="112"/>
      <c r="O330" s="112"/>
      <c r="P330" s="103"/>
    </row>
    <row r="331" spans="1:16" s="22" customFormat="1" ht="15" hidden="1" outlineLevel="1">
      <c r="A331" s="63"/>
      <c r="B331" s="63"/>
      <c r="C331" s="59">
        <v>4220</v>
      </c>
      <c r="D331" s="53" t="s">
        <v>56</v>
      </c>
      <c r="E331" s="43">
        <v>193357</v>
      </c>
      <c r="F331" s="88">
        <v>202400</v>
      </c>
      <c r="G331" s="77"/>
      <c r="H331" s="77">
        <v>10000</v>
      </c>
      <c r="I331" s="75">
        <f t="shared" si="10"/>
        <v>192400</v>
      </c>
      <c r="N331" s="112"/>
      <c r="O331" s="112"/>
      <c r="P331" s="103"/>
    </row>
    <row r="332" spans="1:16" s="22" customFormat="1" ht="25.5" hidden="1" outlineLevel="1">
      <c r="A332" s="63"/>
      <c r="B332" s="63"/>
      <c r="C332" s="59">
        <v>4230</v>
      </c>
      <c r="D332" s="53" t="s">
        <v>144</v>
      </c>
      <c r="E332" s="43">
        <v>22900</v>
      </c>
      <c r="F332" s="88">
        <v>35270</v>
      </c>
      <c r="G332" s="77"/>
      <c r="H332" s="77"/>
      <c r="I332" s="75">
        <f t="shared" si="10"/>
        <v>35270</v>
      </c>
      <c r="N332" s="112"/>
      <c r="O332" s="112"/>
      <c r="P332" s="103"/>
    </row>
    <row r="333" spans="1:16" s="22" customFormat="1" ht="15" hidden="1" outlineLevel="1">
      <c r="A333" s="63"/>
      <c r="B333" s="63"/>
      <c r="C333" s="59">
        <v>4260</v>
      </c>
      <c r="D333" s="53" t="s">
        <v>23</v>
      </c>
      <c r="E333" s="43">
        <v>71312</v>
      </c>
      <c r="F333" s="88">
        <v>74360</v>
      </c>
      <c r="G333" s="77"/>
      <c r="H333" s="77"/>
      <c r="I333" s="75">
        <f t="shared" si="10"/>
        <v>74360</v>
      </c>
      <c r="N333" s="112"/>
      <c r="O333" s="112"/>
      <c r="P333" s="103"/>
    </row>
    <row r="334" spans="1:16" s="22" customFormat="1" ht="15" hidden="1" outlineLevel="1">
      <c r="A334" s="63"/>
      <c r="B334" s="63"/>
      <c r="C334" s="59">
        <v>4270</v>
      </c>
      <c r="D334" s="53" t="s">
        <v>24</v>
      </c>
      <c r="E334" s="43">
        <v>16098</v>
      </c>
      <c r="F334" s="88">
        <v>18500</v>
      </c>
      <c r="G334" s="77"/>
      <c r="H334" s="77"/>
      <c r="I334" s="75">
        <f t="shared" si="10"/>
        <v>18500</v>
      </c>
      <c r="N334" s="112"/>
      <c r="O334" s="112"/>
      <c r="P334" s="103"/>
    </row>
    <row r="335" spans="1:16" s="22" customFormat="1" ht="15" hidden="1" outlineLevel="1">
      <c r="A335" s="63"/>
      <c r="B335" s="63"/>
      <c r="C335" s="59">
        <v>4280</v>
      </c>
      <c r="D335" s="53" t="s">
        <v>60</v>
      </c>
      <c r="E335" s="43">
        <v>1614</v>
      </c>
      <c r="F335" s="88">
        <v>1630</v>
      </c>
      <c r="G335" s="77"/>
      <c r="H335" s="77"/>
      <c r="I335" s="75">
        <f t="shared" si="10"/>
        <v>1630</v>
      </c>
      <c r="N335" s="112"/>
      <c r="O335" s="112"/>
      <c r="P335" s="103"/>
    </row>
    <row r="336" spans="1:16" s="22" customFormat="1" ht="15" hidden="1" outlineLevel="1">
      <c r="A336" s="63"/>
      <c r="B336" s="63"/>
      <c r="C336" s="59">
        <v>4300</v>
      </c>
      <c r="D336" s="53" t="s">
        <v>52</v>
      </c>
      <c r="E336" s="43">
        <v>37781</v>
      </c>
      <c r="F336" s="88">
        <v>32600</v>
      </c>
      <c r="G336" s="77"/>
      <c r="H336" s="77"/>
      <c r="I336" s="75">
        <f t="shared" si="10"/>
        <v>32600</v>
      </c>
      <c r="N336" s="112"/>
      <c r="O336" s="112"/>
      <c r="P336" s="103"/>
    </row>
    <row r="337" spans="1:16" s="22" customFormat="1" ht="15" hidden="1" outlineLevel="1">
      <c r="A337" s="63"/>
      <c r="B337" s="63"/>
      <c r="C337" s="59">
        <v>4350</v>
      </c>
      <c r="D337" s="53" t="s">
        <v>204</v>
      </c>
      <c r="E337" s="43">
        <v>1122</v>
      </c>
      <c r="F337" s="88">
        <v>1100</v>
      </c>
      <c r="G337" s="77"/>
      <c r="H337" s="77"/>
      <c r="I337" s="75">
        <f t="shared" si="10"/>
        <v>1100</v>
      </c>
      <c r="N337" s="112"/>
      <c r="O337" s="112"/>
      <c r="P337" s="103"/>
    </row>
    <row r="338" spans="1:16" s="22" customFormat="1" ht="25.5" hidden="1" outlineLevel="1">
      <c r="A338" s="63"/>
      <c r="B338" s="63"/>
      <c r="C338" s="59">
        <v>4360</v>
      </c>
      <c r="D338" s="53" t="s">
        <v>123</v>
      </c>
      <c r="E338" s="43"/>
      <c r="F338" s="88">
        <v>3600</v>
      </c>
      <c r="G338" s="77"/>
      <c r="H338" s="77"/>
      <c r="I338" s="75">
        <f t="shared" si="10"/>
        <v>3600</v>
      </c>
      <c r="N338" s="112"/>
      <c r="O338" s="112"/>
      <c r="P338" s="103"/>
    </row>
    <row r="339" spans="1:16" s="22" customFormat="1" ht="25.5" hidden="1" outlineLevel="1">
      <c r="A339" s="63"/>
      <c r="B339" s="63"/>
      <c r="C339" s="59">
        <v>4370</v>
      </c>
      <c r="D339" s="53" t="s">
        <v>119</v>
      </c>
      <c r="E339" s="43"/>
      <c r="F339" s="88">
        <v>6000</v>
      </c>
      <c r="G339" s="77"/>
      <c r="H339" s="77"/>
      <c r="I339" s="75">
        <f t="shared" si="10"/>
        <v>6000</v>
      </c>
      <c r="N339" s="112"/>
      <c r="O339" s="112"/>
      <c r="P339" s="103"/>
    </row>
    <row r="340" spans="1:16" s="22" customFormat="1" ht="15" hidden="1" outlineLevel="1">
      <c r="A340" s="63"/>
      <c r="B340" s="63"/>
      <c r="C340" s="59">
        <v>4410</v>
      </c>
      <c r="D340" s="53" t="s">
        <v>25</v>
      </c>
      <c r="E340" s="43">
        <v>1608</v>
      </c>
      <c r="F340" s="88">
        <v>750</v>
      </c>
      <c r="G340" s="77"/>
      <c r="H340" s="77"/>
      <c r="I340" s="75">
        <f t="shared" si="10"/>
        <v>750</v>
      </c>
      <c r="N340" s="112"/>
      <c r="O340" s="112"/>
      <c r="P340" s="103"/>
    </row>
    <row r="341" spans="1:16" s="22" customFormat="1" ht="15" hidden="1" outlineLevel="1">
      <c r="A341" s="63"/>
      <c r="B341" s="63"/>
      <c r="C341" s="59">
        <v>4430</v>
      </c>
      <c r="D341" s="53" t="s">
        <v>26</v>
      </c>
      <c r="E341" s="43">
        <v>3497</v>
      </c>
      <c r="F341" s="88">
        <v>4050</v>
      </c>
      <c r="G341" s="77"/>
      <c r="H341" s="77"/>
      <c r="I341" s="75">
        <f t="shared" si="10"/>
        <v>4050</v>
      </c>
      <c r="N341" s="112"/>
      <c r="O341" s="112"/>
      <c r="P341" s="103"/>
    </row>
    <row r="342" spans="1:16" s="22" customFormat="1" ht="25.5" hidden="1" outlineLevel="1">
      <c r="A342" s="63"/>
      <c r="B342" s="63"/>
      <c r="C342" s="59">
        <v>4440</v>
      </c>
      <c r="D342" s="53" t="s">
        <v>27</v>
      </c>
      <c r="E342" s="43">
        <v>35513</v>
      </c>
      <c r="F342" s="88">
        <v>38620</v>
      </c>
      <c r="G342" s="77"/>
      <c r="H342" s="77"/>
      <c r="I342" s="75">
        <f t="shared" si="10"/>
        <v>38620</v>
      </c>
      <c r="N342" s="112"/>
      <c r="O342" s="112"/>
      <c r="P342" s="103"/>
    </row>
    <row r="343" spans="1:16" s="22" customFormat="1" ht="15" hidden="1" outlineLevel="1">
      <c r="A343" s="63"/>
      <c r="B343" s="63"/>
      <c r="C343" s="59">
        <v>4480</v>
      </c>
      <c r="D343" s="53" t="s">
        <v>28</v>
      </c>
      <c r="E343" s="43">
        <v>2105</v>
      </c>
      <c r="F343" s="88">
        <v>2240</v>
      </c>
      <c r="G343" s="77"/>
      <c r="H343" s="77"/>
      <c r="I343" s="75">
        <f t="shared" si="10"/>
        <v>2240</v>
      </c>
      <c r="N343" s="112"/>
      <c r="O343" s="112"/>
      <c r="P343" s="103"/>
    </row>
    <row r="344" spans="1:16" s="22" customFormat="1" ht="25.5" hidden="1" outlineLevel="1">
      <c r="A344" s="63"/>
      <c r="B344" s="63"/>
      <c r="C344" s="59">
        <v>4700</v>
      </c>
      <c r="D344" s="53" t="s">
        <v>120</v>
      </c>
      <c r="E344" s="43"/>
      <c r="F344" s="88">
        <v>3050</v>
      </c>
      <c r="G344" s="77"/>
      <c r="H344" s="77"/>
      <c r="I344" s="75">
        <f t="shared" si="10"/>
        <v>3050</v>
      </c>
      <c r="N344" s="112"/>
      <c r="O344" s="112"/>
      <c r="P344" s="103"/>
    </row>
    <row r="345" spans="1:16" s="22" customFormat="1" ht="25.5" hidden="1" outlineLevel="1">
      <c r="A345" s="63"/>
      <c r="B345" s="63"/>
      <c r="C345" s="59">
        <v>4740</v>
      </c>
      <c r="D345" s="53" t="s">
        <v>121</v>
      </c>
      <c r="E345" s="43"/>
      <c r="F345" s="88">
        <v>700</v>
      </c>
      <c r="G345" s="77"/>
      <c r="H345" s="77"/>
      <c r="I345" s="75">
        <f t="shared" si="10"/>
        <v>700</v>
      </c>
      <c r="N345" s="112"/>
      <c r="O345" s="112"/>
      <c r="P345" s="103"/>
    </row>
    <row r="346" spans="1:16" s="22" customFormat="1" ht="25.5" hidden="1" outlineLevel="1">
      <c r="A346" s="63"/>
      <c r="B346" s="63"/>
      <c r="C346" s="59">
        <v>4750</v>
      </c>
      <c r="D346" s="53" t="s">
        <v>122</v>
      </c>
      <c r="E346" s="43"/>
      <c r="F346" s="88">
        <v>2100</v>
      </c>
      <c r="G346" s="77"/>
      <c r="H346" s="77"/>
      <c r="I346" s="75">
        <f t="shared" si="10"/>
        <v>2100</v>
      </c>
      <c r="N346" s="112"/>
      <c r="O346" s="112"/>
      <c r="P346" s="103"/>
    </row>
    <row r="347" spans="1:9" ht="25.5" hidden="1" outlineLevel="2">
      <c r="A347" s="30"/>
      <c r="B347" s="30"/>
      <c r="C347" s="35">
        <v>6050</v>
      </c>
      <c r="D347" s="51" t="s">
        <v>162</v>
      </c>
      <c r="E347" s="43">
        <v>93852</v>
      </c>
      <c r="F347" s="89">
        <v>59371</v>
      </c>
      <c r="G347" s="69"/>
      <c r="H347" s="69"/>
      <c r="I347" s="75">
        <f>F347+G347-H347</f>
        <v>59371</v>
      </c>
    </row>
    <row r="348" spans="1:9" ht="25.5" hidden="1" outlineLevel="2">
      <c r="A348" s="30"/>
      <c r="B348" s="30"/>
      <c r="C348" s="35">
        <v>6060</v>
      </c>
      <c r="D348" s="51" t="s">
        <v>141</v>
      </c>
      <c r="E348" s="43">
        <v>93852</v>
      </c>
      <c r="F348" s="89">
        <v>16380</v>
      </c>
      <c r="G348" s="69"/>
      <c r="H348" s="69"/>
      <c r="I348" s="75">
        <f t="shared" si="10"/>
        <v>16380</v>
      </c>
    </row>
    <row r="349" spans="1:16" s="22" customFormat="1" ht="15.75" hidden="1">
      <c r="A349" s="37"/>
      <c r="B349" s="37"/>
      <c r="C349" s="41"/>
      <c r="D349" s="48" t="s">
        <v>108</v>
      </c>
      <c r="E349" s="42">
        <f>SUM(E350:E373)</f>
        <v>1526020</v>
      </c>
      <c r="F349" s="134">
        <f>SUM(F350:F374)</f>
        <v>1426054</v>
      </c>
      <c r="G349" s="134">
        <f>SUM(G350:G374)</f>
        <v>51742</v>
      </c>
      <c r="H349" s="134">
        <f>SUM(H350:H374)</f>
        <v>38242</v>
      </c>
      <c r="I349" s="135">
        <f t="shared" si="10"/>
        <v>1439554</v>
      </c>
      <c r="N349" s="112"/>
      <c r="O349" s="112"/>
      <c r="P349" s="103"/>
    </row>
    <row r="350" spans="1:16" s="22" customFormat="1" ht="25.5" hidden="1" outlineLevel="1">
      <c r="A350" s="63"/>
      <c r="B350" s="63"/>
      <c r="C350" s="59">
        <v>3020</v>
      </c>
      <c r="D350" s="53" t="s">
        <v>18</v>
      </c>
      <c r="E350" s="43">
        <v>1400</v>
      </c>
      <c r="F350" s="88">
        <v>2000</v>
      </c>
      <c r="G350" s="77"/>
      <c r="H350" s="77">
        <v>784</v>
      </c>
      <c r="I350" s="75">
        <f t="shared" si="10"/>
        <v>1216</v>
      </c>
      <c r="N350" s="112"/>
      <c r="O350" s="112"/>
      <c r="P350" s="103"/>
    </row>
    <row r="351" spans="1:16" s="22" customFormat="1" ht="15" hidden="1" outlineLevel="1">
      <c r="A351" s="63"/>
      <c r="B351" s="63"/>
      <c r="C351" s="59">
        <v>4010</v>
      </c>
      <c r="D351" s="53" t="s">
        <v>19</v>
      </c>
      <c r="E351" s="43">
        <v>774897</v>
      </c>
      <c r="F351" s="88">
        <v>705783</v>
      </c>
      <c r="G351" s="77">
        <v>0</v>
      </c>
      <c r="H351" s="77"/>
      <c r="I351" s="75">
        <f t="shared" si="10"/>
        <v>705783</v>
      </c>
      <c r="N351" s="112"/>
      <c r="O351" s="112"/>
      <c r="P351" s="103"/>
    </row>
    <row r="352" spans="1:16" s="22" customFormat="1" ht="15" hidden="1" outlineLevel="1">
      <c r="A352" s="63"/>
      <c r="B352" s="63"/>
      <c r="C352" s="59">
        <v>4040</v>
      </c>
      <c r="D352" s="53" t="s">
        <v>20</v>
      </c>
      <c r="E352" s="43">
        <v>66280</v>
      </c>
      <c r="F352" s="88">
        <v>52000</v>
      </c>
      <c r="G352" s="77"/>
      <c r="H352" s="77"/>
      <c r="I352" s="75">
        <f t="shared" si="10"/>
        <v>52000</v>
      </c>
      <c r="N352" s="112"/>
      <c r="O352" s="112"/>
      <c r="P352" s="103"/>
    </row>
    <row r="353" spans="1:16" s="22" customFormat="1" ht="15" hidden="1" outlineLevel="1">
      <c r="A353" s="63"/>
      <c r="B353" s="63"/>
      <c r="C353" s="59">
        <v>4110</v>
      </c>
      <c r="D353" s="53" t="s">
        <v>21</v>
      </c>
      <c r="E353" s="43">
        <v>138172</v>
      </c>
      <c r="F353" s="88">
        <v>128949</v>
      </c>
      <c r="G353" s="77">
        <v>0</v>
      </c>
      <c r="H353" s="77"/>
      <c r="I353" s="75">
        <f t="shared" si="10"/>
        <v>128949</v>
      </c>
      <c r="N353" s="112"/>
      <c r="O353" s="112"/>
      <c r="P353" s="103"/>
    </row>
    <row r="354" spans="1:16" s="22" customFormat="1" ht="15" hidden="1" outlineLevel="1">
      <c r="A354" s="63"/>
      <c r="B354" s="63"/>
      <c r="C354" s="59">
        <v>4120</v>
      </c>
      <c r="D354" s="53" t="s">
        <v>22</v>
      </c>
      <c r="E354" s="43">
        <v>14667</v>
      </c>
      <c r="F354" s="88">
        <v>18463</v>
      </c>
      <c r="G354" s="77">
        <v>0</v>
      </c>
      <c r="H354" s="77"/>
      <c r="I354" s="75">
        <f t="shared" si="10"/>
        <v>18463</v>
      </c>
      <c r="N354" s="112"/>
      <c r="O354" s="112"/>
      <c r="P354" s="103"/>
    </row>
    <row r="355" spans="1:16" s="22" customFormat="1" ht="15" hidden="1" outlineLevel="1">
      <c r="A355" s="63"/>
      <c r="B355" s="63"/>
      <c r="C355" s="59">
        <v>4170</v>
      </c>
      <c r="D355" s="53" t="s">
        <v>91</v>
      </c>
      <c r="E355" s="43">
        <v>15454</v>
      </c>
      <c r="F355" s="88">
        <v>8400</v>
      </c>
      <c r="G355" s="77"/>
      <c r="H355" s="77">
        <v>8000</v>
      </c>
      <c r="I355" s="75">
        <f t="shared" si="10"/>
        <v>400</v>
      </c>
      <c r="N355" s="112"/>
      <c r="O355" s="112"/>
      <c r="P355" s="103"/>
    </row>
    <row r="356" spans="1:16" s="22" customFormat="1" ht="15" hidden="1" outlineLevel="1">
      <c r="A356" s="63"/>
      <c r="B356" s="63"/>
      <c r="C356" s="59">
        <v>4210</v>
      </c>
      <c r="D356" s="53" t="s">
        <v>13</v>
      </c>
      <c r="E356" s="43">
        <v>181229</v>
      </c>
      <c r="F356" s="88">
        <v>138700</v>
      </c>
      <c r="G356" s="77">
        <v>18417</v>
      </c>
      <c r="H356" s="77">
        <v>14000</v>
      </c>
      <c r="I356" s="75">
        <f t="shared" si="10"/>
        <v>143117</v>
      </c>
      <c r="N356" s="112"/>
      <c r="O356" s="112"/>
      <c r="P356" s="103"/>
    </row>
    <row r="357" spans="1:16" s="22" customFormat="1" ht="15" hidden="1" outlineLevel="1">
      <c r="A357" s="63"/>
      <c r="B357" s="63"/>
      <c r="C357" s="59">
        <v>4220</v>
      </c>
      <c r="D357" s="53" t="s">
        <v>56</v>
      </c>
      <c r="E357" s="43">
        <v>150336</v>
      </c>
      <c r="F357" s="88">
        <v>138900</v>
      </c>
      <c r="G357" s="77"/>
      <c r="H357" s="77"/>
      <c r="I357" s="75">
        <f t="shared" si="10"/>
        <v>138900</v>
      </c>
      <c r="N357" s="112"/>
      <c r="O357" s="112"/>
      <c r="P357" s="103"/>
    </row>
    <row r="358" spans="1:16" s="22" customFormat="1" ht="25.5" hidden="1" outlineLevel="1">
      <c r="A358" s="63"/>
      <c r="B358" s="63"/>
      <c r="C358" s="59">
        <v>4230</v>
      </c>
      <c r="D358" s="53" t="s">
        <v>144</v>
      </c>
      <c r="E358" s="43">
        <v>17141</v>
      </c>
      <c r="F358" s="88">
        <v>25470</v>
      </c>
      <c r="G358" s="77"/>
      <c r="H358" s="77"/>
      <c r="I358" s="75">
        <f t="shared" si="10"/>
        <v>25470</v>
      </c>
      <c r="N358" s="112"/>
      <c r="O358" s="112"/>
      <c r="P358" s="103"/>
    </row>
    <row r="359" spans="1:16" s="22" customFormat="1" ht="15" hidden="1" outlineLevel="1">
      <c r="A359" s="63"/>
      <c r="B359" s="63"/>
      <c r="C359" s="59">
        <v>4260</v>
      </c>
      <c r="D359" s="53" t="s">
        <v>23</v>
      </c>
      <c r="E359" s="43">
        <v>53982</v>
      </c>
      <c r="F359" s="88">
        <v>42800</v>
      </c>
      <c r="G359" s="77">
        <v>2000</v>
      </c>
      <c r="H359" s="77"/>
      <c r="I359" s="75">
        <f t="shared" si="10"/>
        <v>44800</v>
      </c>
      <c r="N359" s="112"/>
      <c r="O359" s="112"/>
      <c r="P359" s="103"/>
    </row>
    <row r="360" spans="1:16" s="22" customFormat="1" ht="15" hidden="1" outlineLevel="1">
      <c r="A360" s="63"/>
      <c r="B360" s="63"/>
      <c r="C360" s="59">
        <v>4270</v>
      </c>
      <c r="D360" s="53" t="s">
        <v>24</v>
      </c>
      <c r="E360" s="43">
        <v>20840</v>
      </c>
      <c r="F360" s="88">
        <v>23200</v>
      </c>
      <c r="G360" s="77"/>
      <c r="H360" s="77">
        <v>3158</v>
      </c>
      <c r="I360" s="75">
        <f t="shared" si="10"/>
        <v>20042</v>
      </c>
      <c r="N360" s="112"/>
      <c r="O360" s="112"/>
      <c r="P360" s="103"/>
    </row>
    <row r="361" spans="1:16" s="22" customFormat="1" ht="15" hidden="1" outlineLevel="1">
      <c r="A361" s="63"/>
      <c r="B361" s="63"/>
      <c r="C361" s="59">
        <v>4280</v>
      </c>
      <c r="D361" s="53" t="s">
        <v>60</v>
      </c>
      <c r="E361" s="43">
        <v>658</v>
      </c>
      <c r="F361" s="88">
        <v>2800</v>
      </c>
      <c r="G361" s="77"/>
      <c r="H361" s="77">
        <v>2116</v>
      </c>
      <c r="I361" s="75">
        <f t="shared" si="10"/>
        <v>684</v>
      </c>
      <c r="N361" s="112"/>
      <c r="O361" s="112"/>
      <c r="P361" s="103"/>
    </row>
    <row r="362" spans="1:16" s="22" customFormat="1" ht="15" hidden="1" outlineLevel="1">
      <c r="A362" s="63"/>
      <c r="B362" s="63"/>
      <c r="C362" s="59">
        <v>4300</v>
      </c>
      <c r="D362" s="53" t="s">
        <v>52</v>
      </c>
      <c r="E362" s="43">
        <v>41535</v>
      </c>
      <c r="F362" s="88">
        <v>37885</v>
      </c>
      <c r="G362" s="77"/>
      <c r="H362" s="77">
        <v>2146</v>
      </c>
      <c r="I362" s="75">
        <f t="shared" si="10"/>
        <v>35739</v>
      </c>
      <c r="N362" s="112"/>
      <c r="O362" s="112"/>
      <c r="P362" s="103"/>
    </row>
    <row r="363" spans="1:16" s="22" customFormat="1" ht="15" hidden="1" outlineLevel="1">
      <c r="A363" s="63"/>
      <c r="B363" s="63"/>
      <c r="C363" s="59">
        <v>4350</v>
      </c>
      <c r="D363" s="53" t="s">
        <v>99</v>
      </c>
      <c r="E363" s="43">
        <v>1266</v>
      </c>
      <c r="F363" s="88">
        <v>1600</v>
      </c>
      <c r="G363" s="77"/>
      <c r="H363" s="77">
        <v>160</v>
      </c>
      <c r="I363" s="75">
        <f t="shared" si="10"/>
        <v>1440</v>
      </c>
      <c r="N363" s="112"/>
      <c r="O363" s="112"/>
      <c r="P363" s="103"/>
    </row>
    <row r="364" spans="1:16" s="22" customFormat="1" ht="25.5" hidden="1" outlineLevel="1">
      <c r="A364" s="63"/>
      <c r="B364" s="63"/>
      <c r="C364" s="59">
        <v>4360</v>
      </c>
      <c r="D364" s="53" t="s">
        <v>123</v>
      </c>
      <c r="E364" s="43"/>
      <c r="F364" s="88">
        <v>1650</v>
      </c>
      <c r="G364" s="77">
        <v>0</v>
      </c>
      <c r="H364" s="77"/>
      <c r="I364" s="75">
        <f t="shared" si="10"/>
        <v>1650</v>
      </c>
      <c r="N364" s="112"/>
      <c r="O364" s="112"/>
      <c r="P364" s="103"/>
    </row>
    <row r="365" spans="1:16" s="22" customFormat="1" ht="25.5" hidden="1" outlineLevel="1">
      <c r="A365" s="63"/>
      <c r="B365" s="63"/>
      <c r="C365" s="59">
        <v>4370</v>
      </c>
      <c r="D365" s="53" t="s">
        <v>119</v>
      </c>
      <c r="E365" s="43"/>
      <c r="F365" s="88">
        <v>8850</v>
      </c>
      <c r="G365" s="77"/>
      <c r="H365" s="77">
        <v>1918</v>
      </c>
      <c r="I365" s="75">
        <f t="shared" si="10"/>
        <v>6932</v>
      </c>
      <c r="N365" s="112"/>
      <c r="O365" s="112"/>
      <c r="P365" s="103"/>
    </row>
    <row r="366" spans="1:16" s="22" customFormat="1" ht="25.5" hidden="1" outlineLevel="1">
      <c r="A366" s="63"/>
      <c r="B366" s="63"/>
      <c r="C366" s="59">
        <v>4390</v>
      </c>
      <c r="D366" s="40" t="s">
        <v>132</v>
      </c>
      <c r="E366" s="43"/>
      <c r="F366" s="88">
        <v>4026</v>
      </c>
      <c r="G366" s="77"/>
      <c r="H366" s="77"/>
      <c r="I366" s="75">
        <f t="shared" si="10"/>
        <v>4026</v>
      </c>
      <c r="N366" s="112"/>
      <c r="O366" s="112"/>
      <c r="P366" s="103"/>
    </row>
    <row r="367" spans="1:16" s="22" customFormat="1" ht="15" hidden="1" outlineLevel="1">
      <c r="A367" s="63"/>
      <c r="B367" s="63"/>
      <c r="C367" s="59">
        <v>4410</v>
      </c>
      <c r="D367" s="53" t="s">
        <v>25</v>
      </c>
      <c r="E367" s="43">
        <v>395</v>
      </c>
      <c r="F367" s="88">
        <v>2500</v>
      </c>
      <c r="G367" s="77"/>
      <c r="H367" s="77">
        <v>2263</v>
      </c>
      <c r="I367" s="75">
        <f t="shared" si="10"/>
        <v>237</v>
      </c>
      <c r="N367" s="112"/>
      <c r="O367" s="112"/>
      <c r="P367" s="103"/>
    </row>
    <row r="368" spans="1:16" s="22" customFormat="1" ht="15" hidden="1" outlineLevel="1">
      <c r="A368" s="63"/>
      <c r="B368" s="63"/>
      <c r="C368" s="59">
        <v>4430</v>
      </c>
      <c r="D368" s="53" t="s">
        <v>26</v>
      </c>
      <c r="E368" s="43">
        <v>8447</v>
      </c>
      <c r="F368" s="88">
        <v>9600</v>
      </c>
      <c r="G368" s="77"/>
      <c r="H368" s="77">
        <v>3067</v>
      </c>
      <c r="I368" s="75">
        <f t="shared" si="10"/>
        <v>6533</v>
      </c>
      <c r="N368" s="112"/>
      <c r="O368" s="112"/>
      <c r="P368" s="103"/>
    </row>
    <row r="369" spans="1:16" s="22" customFormat="1" ht="25.5" hidden="1" outlineLevel="1">
      <c r="A369" s="63"/>
      <c r="B369" s="63"/>
      <c r="C369" s="59">
        <v>4440</v>
      </c>
      <c r="D369" s="53" t="s">
        <v>27</v>
      </c>
      <c r="E369" s="43">
        <v>36449</v>
      </c>
      <c r="F369" s="88">
        <v>28563</v>
      </c>
      <c r="G369" s="77">
        <v>3621</v>
      </c>
      <c r="H369" s="77"/>
      <c r="I369" s="75">
        <f t="shared" si="10"/>
        <v>32184</v>
      </c>
      <c r="N369" s="112"/>
      <c r="O369" s="112"/>
      <c r="P369" s="103"/>
    </row>
    <row r="370" spans="1:16" s="22" customFormat="1" ht="15" hidden="1" outlineLevel="1">
      <c r="A370" s="63"/>
      <c r="B370" s="63"/>
      <c r="C370" s="59">
        <v>4480</v>
      </c>
      <c r="D370" s="53" t="s">
        <v>28</v>
      </c>
      <c r="E370" s="43">
        <v>2872</v>
      </c>
      <c r="F370" s="88">
        <v>1715</v>
      </c>
      <c r="G370" s="77">
        <v>178</v>
      </c>
      <c r="H370" s="77"/>
      <c r="I370" s="75">
        <f t="shared" si="10"/>
        <v>1893</v>
      </c>
      <c r="N370" s="112"/>
      <c r="O370" s="112"/>
      <c r="P370" s="103"/>
    </row>
    <row r="371" spans="1:16" s="22" customFormat="1" ht="25.5" hidden="1" outlineLevel="1">
      <c r="A371" s="63"/>
      <c r="B371" s="63"/>
      <c r="C371" s="59">
        <v>4700</v>
      </c>
      <c r="D371" s="53" t="s">
        <v>120</v>
      </c>
      <c r="E371" s="43"/>
      <c r="F371" s="88">
        <v>3200</v>
      </c>
      <c r="G371" s="77"/>
      <c r="H371" s="77">
        <v>630</v>
      </c>
      <c r="I371" s="75">
        <f t="shared" si="10"/>
        <v>2570</v>
      </c>
      <c r="N371" s="112"/>
      <c r="O371" s="112"/>
      <c r="P371" s="103"/>
    </row>
    <row r="372" spans="1:16" s="22" customFormat="1" ht="25.5" hidden="1" outlineLevel="1">
      <c r="A372" s="63"/>
      <c r="B372" s="63"/>
      <c r="C372" s="59">
        <v>4740</v>
      </c>
      <c r="D372" s="53" t="s">
        <v>121</v>
      </c>
      <c r="E372" s="43"/>
      <c r="F372" s="88">
        <v>1300</v>
      </c>
      <c r="G372" s="77"/>
      <c r="H372" s="77"/>
      <c r="I372" s="75">
        <f t="shared" si="10"/>
        <v>1300</v>
      </c>
      <c r="N372" s="112"/>
      <c r="O372" s="112"/>
      <c r="P372" s="103"/>
    </row>
    <row r="373" spans="1:16" s="22" customFormat="1" ht="25.5" hidden="1" outlineLevel="1">
      <c r="A373" s="63"/>
      <c r="B373" s="63"/>
      <c r="C373" s="59">
        <v>4750</v>
      </c>
      <c r="D373" s="53" t="s">
        <v>122</v>
      </c>
      <c r="E373" s="43"/>
      <c r="F373" s="88">
        <v>700</v>
      </c>
      <c r="G373" s="77">
        <v>26</v>
      </c>
      <c r="H373" s="77"/>
      <c r="I373" s="75">
        <f t="shared" si="10"/>
        <v>726</v>
      </c>
      <c r="N373" s="112"/>
      <c r="O373" s="112"/>
      <c r="P373" s="103"/>
    </row>
    <row r="374" spans="1:16" s="22" customFormat="1" ht="25.5" hidden="1" outlineLevel="1">
      <c r="A374" s="63"/>
      <c r="B374" s="63"/>
      <c r="C374" s="35">
        <v>6050</v>
      </c>
      <c r="D374" s="51" t="s">
        <v>162</v>
      </c>
      <c r="E374" s="43"/>
      <c r="F374" s="88">
        <v>37000</v>
      </c>
      <c r="G374" s="77">
        <f>14000+9000+4500</f>
        <v>27500</v>
      </c>
      <c r="H374" s="77"/>
      <c r="I374" s="75">
        <f>F374+G374-H374</f>
        <v>64500</v>
      </c>
      <c r="N374" s="112"/>
      <c r="O374" s="112"/>
      <c r="P374" s="103"/>
    </row>
    <row r="375" spans="1:16" s="4" customFormat="1" ht="15.75">
      <c r="A375" s="37"/>
      <c r="B375" s="37">
        <v>85203</v>
      </c>
      <c r="C375" s="41"/>
      <c r="D375" s="48" t="s">
        <v>101</v>
      </c>
      <c r="E375" s="42">
        <f>SUM(E376:E397)</f>
        <v>158207</v>
      </c>
      <c r="F375" s="71"/>
      <c r="G375" s="71">
        <f>SUM(G376:G399)</f>
        <v>12179</v>
      </c>
      <c r="H375" s="71">
        <f>SUM(H376:H399)</f>
        <v>12179</v>
      </c>
      <c r="I375" s="73">
        <f t="shared" si="10"/>
        <v>0</v>
      </c>
      <c r="N375" s="113"/>
      <c r="O375" s="113"/>
      <c r="P375" s="104"/>
    </row>
    <row r="376" spans="1:16" s="22" customFormat="1" ht="25.5" outlineLevel="1">
      <c r="A376" s="63"/>
      <c r="B376" s="63"/>
      <c r="C376" s="59">
        <v>3020</v>
      </c>
      <c r="D376" s="53" t="s">
        <v>18</v>
      </c>
      <c r="E376" s="43"/>
      <c r="F376" s="72">
        <f aca="true" t="shared" si="11" ref="F376:H380">F401+F425</f>
        <v>800</v>
      </c>
      <c r="G376" s="72">
        <f>G401+G425</f>
        <v>0</v>
      </c>
      <c r="H376" s="72">
        <f t="shared" si="11"/>
        <v>200</v>
      </c>
      <c r="I376" s="75">
        <f t="shared" si="10"/>
        <v>600</v>
      </c>
      <c r="N376" s="112"/>
      <c r="O376" s="112"/>
      <c r="P376" s="103"/>
    </row>
    <row r="377" spans="1:16" s="22" customFormat="1" ht="15" hidden="1" outlineLevel="1">
      <c r="A377" s="63"/>
      <c r="B377" s="63"/>
      <c r="C377" s="59">
        <v>4010</v>
      </c>
      <c r="D377" s="53" t="s">
        <v>19</v>
      </c>
      <c r="E377" s="43">
        <v>64665</v>
      </c>
      <c r="F377" s="72">
        <v>336540</v>
      </c>
      <c r="G377" s="72">
        <v>0</v>
      </c>
      <c r="H377" s="72">
        <f t="shared" si="11"/>
        <v>0</v>
      </c>
      <c r="I377" s="75">
        <f t="shared" si="10"/>
        <v>336540</v>
      </c>
      <c r="N377" s="112"/>
      <c r="O377" s="112"/>
      <c r="P377" s="103"/>
    </row>
    <row r="378" spans="1:16" s="22" customFormat="1" ht="15" hidden="1" outlineLevel="1">
      <c r="A378" s="63"/>
      <c r="B378" s="63"/>
      <c r="C378" s="59">
        <v>4040</v>
      </c>
      <c r="D378" s="53" t="s">
        <v>20</v>
      </c>
      <c r="E378" s="43"/>
      <c r="F378" s="72">
        <f t="shared" si="11"/>
        <v>17403</v>
      </c>
      <c r="G378" s="72">
        <f>G403+G427</f>
        <v>0</v>
      </c>
      <c r="H378" s="72">
        <f t="shared" si="11"/>
        <v>0</v>
      </c>
      <c r="I378" s="75">
        <f t="shared" si="10"/>
        <v>17403</v>
      </c>
      <c r="N378" s="112"/>
      <c r="O378" s="112"/>
      <c r="P378" s="103"/>
    </row>
    <row r="379" spans="1:16" s="22" customFormat="1" ht="15" hidden="1" outlineLevel="1">
      <c r="A379" s="63"/>
      <c r="B379" s="63"/>
      <c r="C379" s="59">
        <v>4110</v>
      </c>
      <c r="D379" s="53" t="s">
        <v>21</v>
      </c>
      <c r="E379" s="43">
        <v>11892</v>
      </c>
      <c r="F379" s="72">
        <v>61135</v>
      </c>
      <c r="G379" s="72">
        <v>0</v>
      </c>
      <c r="H379" s="72">
        <f t="shared" si="11"/>
        <v>0</v>
      </c>
      <c r="I379" s="75">
        <f aca="true" t="shared" si="12" ref="I379:I445">F379+G379-H379</f>
        <v>61135</v>
      </c>
      <c r="N379" s="112"/>
      <c r="O379" s="112"/>
      <c r="P379" s="103"/>
    </row>
    <row r="380" spans="1:16" s="22" customFormat="1" ht="15" hidden="1" outlineLevel="1">
      <c r="A380" s="63"/>
      <c r="B380" s="63"/>
      <c r="C380" s="59">
        <v>4120</v>
      </c>
      <c r="D380" s="53" t="s">
        <v>22</v>
      </c>
      <c r="E380" s="43">
        <v>1235</v>
      </c>
      <c r="F380" s="72">
        <v>8730</v>
      </c>
      <c r="G380" s="72">
        <v>0</v>
      </c>
      <c r="H380" s="72">
        <f t="shared" si="11"/>
        <v>0</v>
      </c>
      <c r="I380" s="75">
        <f t="shared" si="12"/>
        <v>8730</v>
      </c>
      <c r="N380" s="112"/>
      <c r="O380" s="112"/>
      <c r="P380" s="103"/>
    </row>
    <row r="381" spans="1:16" s="22" customFormat="1" ht="15" outlineLevel="1">
      <c r="A381" s="63"/>
      <c r="B381" s="63"/>
      <c r="C381" s="59">
        <v>4170</v>
      </c>
      <c r="D381" s="53" t="s">
        <v>93</v>
      </c>
      <c r="E381" s="43">
        <v>8800</v>
      </c>
      <c r="F381" s="72">
        <f>F406</f>
        <v>16800</v>
      </c>
      <c r="G381" s="72">
        <f>G406</f>
        <v>0</v>
      </c>
      <c r="H381" s="72">
        <f>H406</f>
        <v>8400</v>
      </c>
      <c r="I381" s="75">
        <f t="shared" si="12"/>
        <v>8400</v>
      </c>
      <c r="N381" s="112"/>
      <c r="O381" s="112"/>
      <c r="P381" s="103"/>
    </row>
    <row r="382" spans="1:16" s="22" customFormat="1" ht="15" outlineLevel="1">
      <c r="A382" s="63"/>
      <c r="B382" s="63"/>
      <c r="C382" s="59">
        <v>4210</v>
      </c>
      <c r="D382" s="53" t="s">
        <v>13</v>
      </c>
      <c r="E382" s="43">
        <v>51634</v>
      </c>
      <c r="F382" s="72">
        <v>165839</v>
      </c>
      <c r="G382" s="72">
        <f>G407+G430</f>
        <v>4550</v>
      </c>
      <c r="H382" s="72">
        <f>H407+H430</f>
        <v>0</v>
      </c>
      <c r="I382" s="75">
        <f t="shared" si="12"/>
        <v>170389</v>
      </c>
      <c r="N382" s="112"/>
      <c r="O382" s="112"/>
      <c r="P382" s="103"/>
    </row>
    <row r="383" spans="1:16" s="22" customFormat="1" ht="15" outlineLevel="1">
      <c r="A383" s="63"/>
      <c r="B383" s="63"/>
      <c r="C383" s="59">
        <v>4220</v>
      </c>
      <c r="D383" s="53" t="s">
        <v>56</v>
      </c>
      <c r="E383" s="43">
        <v>4877</v>
      </c>
      <c r="F383" s="72">
        <v>37400</v>
      </c>
      <c r="G383" s="72">
        <f>G408+G431</f>
        <v>0</v>
      </c>
      <c r="H383" s="72">
        <f>H408+H431</f>
        <v>0</v>
      </c>
      <c r="I383" s="75">
        <f t="shared" si="12"/>
        <v>37400</v>
      </c>
      <c r="N383" s="112"/>
      <c r="O383" s="112"/>
      <c r="P383" s="103"/>
    </row>
    <row r="384" spans="1:16" s="22" customFormat="1" ht="25.5" hidden="1" outlineLevel="1">
      <c r="A384" s="63"/>
      <c r="B384" s="63"/>
      <c r="C384" s="59">
        <v>4230</v>
      </c>
      <c r="D384" s="53" t="s">
        <v>144</v>
      </c>
      <c r="E384" s="43"/>
      <c r="F384" s="72">
        <f>F409</f>
        <v>200</v>
      </c>
      <c r="G384" s="72">
        <f>G409</f>
        <v>0</v>
      </c>
      <c r="H384" s="72">
        <f>H409</f>
        <v>0</v>
      </c>
      <c r="I384" s="75">
        <f t="shared" si="12"/>
        <v>200</v>
      </c>
      <c r="N384" s="112"/>
      <c r="O384" s="112"/>
      <c r="P384" s="103"/>
    </row>
    <row r="385" spans="1:16" s="22" customFormat="1" ht="12" customHeight="1" outlineLevel="1">
      <c r="A385" s="63"/>
      <c r="B385" s="63"/>
      <c r="C385" s="59">
        <v>4260</v>
      </c>
      <c r="D385" s="53" t="s">
        <v>23</v>
      </c>
      <c r="E385" s="43">
        <v>2280</v>
      </c>
      <c r="F385" s="72">
        <f>F410+F432</f>
        <v>15000</v>
      </c>
      <c r="G385" s="72">
        <f>G410+G432</f>
        <v>0</v>
      </c>
      <c r="H385" s="72">
        <f>H410+H432</f>
        <v>2000</v>
      </c>
      <c r="I385" s="75">
        <f t="shared" si="12"/>
        <v>13000</v>
      </c>
      <c r="N385" s="112"/>
      <c r="O385" s="112"/>
      <c r="P385" s="103"/>
    </row>
    <row r="386" spans="1:16" s="22" customFormat="1" ht="15" outlineLevel="1">
      <c r="A386" s="63"/>
      <c r="B386" s="63"/>
      <c r="C386" s="59">
        <v>4270</v>
      </c>
      <c r="D386" s="53" t="s">
        <v>24</v>
      </c>
      <c r="E386" s="43">
        <v>7440</v>
      </c>
      <c r="F386" s="72">
        <v>14273</v>
      </c>
      <c r="G386" s="72">
        <f>G411+G433</f>
        <v>1445</v>
      </c>
      <c r="H386" s="72"/>
      <c r="I386" s="75">
        <f t="shared" si="12"/>
        <v>15718</v>
      </c>
      <c r="N386" s="112"/>
      <c r="O386" s="112"/>
      <c r="P386" s="103"/>
    </row>
    <row r="387" spans="1:16" s="22" customFormat="1" ht="15" outlineLevel="1">
      <c r="A387" s="63"/>
      <c r="B387" s="63"/>
      <c r="C387" s="59">
        <v>4280</v>
      </c>
      <c r="D387" s="53" t="s">
        <v>60</v>
      </c>
      <c r="E387" s="43">
        <v>162</v>
      </c>
      <c r="F387" s="72">
        <f>F412+F434</f>
        <v>1200</v>
      </c>
      <c r="G387" s="72">
        <f>G412+G434</f>
        <v>0</v>
      </c>
      <c r="H387" s="72">
        <f>H412+H434</f>
        <v>69</v>
      </c>
      <c r="I387" s="75">
        <f t="shared" si="12"/>
        <v>1131</v>
      </c>
      <c r="N387" s="112"/>
      <c r="O387" s="112"/>
      <c r="P387" s="103"/>
    </row>
    <row r="388" spans="1:16" s="22" customFormat="1" ht="15" outlineLevel="1">
      <c r="A388" s="63"/>
      <c r="B388" s="63"/>
      <c r="C388" s="59">
        <v>4300</v>
      </c>
      <c r="D388" s="53" t="s">
        <v>52</v>
      </c>
      <c r="E388" s="43">
        <v>1835</v>
      </c>
      <c r="F388" s="72">
        <v>24100</v>
      </c>
      <c r="G388" s="72">
        <f>G413+G435</f>
        <v>5950</v>
      </c>
      <c r="H388" s="72">
        <f>H413+H435</f>
        <v>0</v>
      </c>
      <c r="I388" s="75">
        <f t="shared" si="12"/>
        <v>30050</v>
      </c>
      <c r="N388" s="112"/>
      <c r="O388" s="112"/>
      <c r="P388" s="103"/>
    </row>
    <row r="389" spans="1:16" s="22" customFormat="1" ht="25.5" hidden="1" outlineLevel="1">
      <c r="A389" s="63"/>
      <c r="B389" s="63"/>
      <c r="C389" s="59">
        <v>4360</v>
      </c>
      <c r="D389" s="53" t="s">
        <v>123</v>
      </c>
      <c r="E389" s="43"/>
      <c r="F389" s="72">
        <v>500</v>
      </c>
      <c r="G389" s="72">
        <f>G414</f>
        <v>0</v>
      </c>
      <c r="H389" s="72">
        <f>H414</f>
        <v>0</v>
      </c>
      <c r="I389" s="75">
        <f t="shared" si="12"/>
        <v>500</v>
      </c>
      <c r="N389" s="112"/>
      <c r="O389" s="112"/>
      <c r="P389" s="103"/>
    </row>
    <row r="390" spans="1:16" s="22" customFormat="1" ht="25.5" hidden="1" outlineLevel="1">
      <c r="A390" s="63"/>
      <c r="B390" s="63"/>
      <c r="C390" s="59">
        <v>4370</v>
      </c>
      <c r="D390" s="53" t="s">
        <v>119</v>
      </c>
      <c r="E390" s="43"/>
      <c r="F390" s="72">
        <v>4600</v>
      </c>
      <c r="G390" s="72">
        <f>G415+G436</f>
        <v>0</v>
      </c>
      <c r="H390" s="72">
        <f>H415+H436</f>
        <v>0</v>
      </c>
      <c r="I390" s="75">
        <f t="shared" si="12"/>
        <v>4600</v>
      </c>
      <c r="N390" s="112"/>
      <c r="O390" s="112"/>
      <c r="P390" s="103"/>
    </row>
    <row r="391" spans="1:16" s="22" customFormat="1" ht="15" outlineLevel="1">
      <c r="A391" s="63"/>
      <c r="B391" s="63"/>
      <c r="C391" s="59">
        <v>4410</v>
      </c>
      <c r="D391" s="53" t="s">
        <v>25</v>
      </c>
      <c r="E391" s="43"/>
      <c r="F391" s="72">
        <f>F416</f>
        <v>300</v>
      </c>
      <c r="G391" s="72">
        <f>G416</f>
        <v>0</v>
      </c>
      <c r="H391" s="72">
        <f>H416</f>
        <v>300</v>
      </c>
      <c r="I391" s="75">
        <f t="shared" si="12"/>
        <v>0</v>
      </c>
      <c r="N391" s="112"/>
      <c r="O391" s="112"/>
      <c r="P391" s="103"/>
    </row>
    <row r="392" spans="1:16" s="22" customFormat="1" ht="15" outlineLevel="1">
      <c r="A392" s="63"/>
      <c r="B392" s="63"/>
      <c r="C392" s="59">
        <v>4430</v>
      </c>
      <c r="D392" s="53" t="s">
        <v>26</v>
      </c>
      <c r="E392" s="43"/>
      <c r="F392" s="72">
        <v>7700</v>
      </c>
      <c r="G392" s="72">
        <f>G417+G437</f>
        <v>0</v>
      </c>
      <c r="H392" s="72">
        <f>H417+H437</f>
        <v>910</v>
      </c>
      <c r="I392" s="75">
        <f t="shared" si="12"/>
        <v>6790</v>
      </c>
      <c r="N392" s="112"/>
      <c r="O392" s="112"/>
      <c r="P392" s="103"/>
    </row>
    <row r="393" spans="1:16" s="22" customFormat="1" ht="25.5" hidden="1" outlineLevel="1">
      <c r="A393" s="63"/>
      <c r="B393" s="63"/>
      <c r="C393" s="59">
        <v>4440</v>
      </c>
      <c r="D393" s="53" t="s">
        <v>27</v>
      </c>
      <c r="E393" s="43">
        <v>2994</v>
      </c>
      <c r="F393" s="72">
        <f aca="true" t="shared" si="13" ref="F393:H394">F418+F438</f>
        <v>13977</v>
      </c>
      <c r="G393" s="72">
        <f t="shared" si="13"/>
        <v>0</v>
      </c>
      <c r="H393" s="72">
        <f t="shared" si="13"/>
        <v>0</v>
      </c>
      <c r="I393" s="75">
        <f t="shared" si="12"/>
        <v>13977</v>
      </c>
      <c r="N393" s="112"/>
      <c r="O393" s="112"/>
      <c r="P393" s="103"/>
    </row>
    <row r="394" spans="1:16" s="22" customFormat="1" ht="15" outlineLevel="1">
      <c r="A394" s="63"/>
      <c r="B394" s="63"/>
      <c r="C394" s="59">
        <v>4480</v>
      </c>
      <c r="D394" s="53" t="s">
        <v>28</v>
      </c>
      <c r="E394" s="43">
        <v>393</v>
      </c>
      <c r="F394" s="72">
        <f t="shared" si="13"/>
        <v>4527</v>
      </c>
      <c r="G394" s="72">
        <f>G419+G439</f>
        <v>0</v>
      </c>
      <c r="H394" s="72">
        <f t="shared" si="13"/>
        <v>100</v>
      </c>
      <c r="I394" s="75">
        <f t="shared" si="12"/>
        <v>4427</v>
      </c>
      <c r="N394" s="112"/>
      <c r="O394" s="112"/>
      <c r="P394" s="103"/>
    </row>
    <row r="395" spans="1:16" s="22" customFormat="1" ht="15" hidden="1" outlineLevel="1">
      <c r="A395" s="30"/>
      <c r="B395" s="30"/>
      <c r="C395" s="59">
        <v>4520</v>
      </c>
      <c r="D395" s="53" t="s">
        <v>143</v>
      </c>
      <c r="E395" s="43"/>
      <c r="F395" s="80">
        <v>771</v>
      </c>
      <c r="G395" s="76"/>
      <c r="H395" s="76"/>
      <c r="I395" s="75">
        <f t="shared" si="12"/>
        <v>771</v>
      </c>
      <c r="N395" s="112"/>
      <c r="O395" s="112"/>
      <c r="P395" s="103"/>
    </row>
    <row r="396" spans="1:16" s="22" customFormat="1" ht="24.75" customHeight="1" outlineLevel="1">
      <c r="A396" s="63"/>
      <c r="B396" s="63"/>
      <c r="C396" s="59">
        <v>4700</v>
      </c>
      <c r="D396" s="53" t="s">
        <v>120</v>
      </c>
      <c r="E396" s="43"/>
      <c r="F396" s="72">
        <f aca="true" t="shared" si="14" ref="F396:H397">F421+F441</f>
        <v>4064</v>
      </c>
      <c r="G396" s="72">
        <f>G421+G441</f>
        <v>0</v>
      </c>
      <c r="H396" s="72">
        <f t="shared" si="14"/>
        <v>200</v>
      </c>
      <c r="I396" s="75">
        <f t="shared" si="12"/>
        <v>3864</v>
      </c>
      <c r="N396" s="112"/>
      <c r="O396" s="112"/>
      <c r="P396" s="103"/>
    </row>
    <row r="397" spans="1:16" s="22" customFormat="1" ht="25.5" hidden="1" outlineLevel="1">
      <c r="A397" s="63"/>
      <c r="B397" s="63"/>
      <c r="C397" s="59">
        <v>4740</v>
      </c>
      <c r="D397" s="53" t="s">
        <v>121</v>
      </c>
      <c r="E397" s="43"/>
      <c r="F397" s="72">
        <f t="shared" si="14"/>
        <v>800</v>
      </c>
      <c r="G397" s="72">
        <f t="shared" si="14"/>
        <v>0</v>
      </c>
      <c r="H397" s="72">
        <f t="shared" si="14"/>
        <v>0</v>
      </c>
      <c r="I397" s="75">
        <f t="shared" si="12"/>
        <v>800</v>
      </c>
      <c r="N397" s="112"/>
      <c r="O397" s="112"/>
      <c r="P397" s="103"/>
    </row>
    <row r="398" spans="1:16" s="22" customFormat="1" ht="25.5" outlineLevel="1">
      <c r="A398" s="63"/>
      <c r="B398" s="63"/>
      <c r="C398" s="59">
        <v>4750</v>
      </c>
      <c r="D398" s="53" t="s">
        <v>122</v>
      </c>
      <c r="E398" s="43"/>
      <c r="F398" s="72">
        <v>1100</v>
      </c>
      <c r="G398" s="72">
        <v>234</v>
      </c>
      <c r="H398" s="72"/>
      <c r="I398" s="75">
        <f t="shared" si="12"/>
        <v>1334</v>
      </c>
      <c r="N398" s="112"/>
      <c r="O398" s="112"/>
      <c r="P398" s="103"/>
    </row>
    <row r="399" spans="1:16" s="22" customFormat="1" ht="15" hidden="1" outlineLevel="1">
      <c r="A399" s="63"/>
      <c r="B399" s="63"/>
      <c r="C399" s="59">
        <v>6050</v>
      </c>
      <c r="D399" s="53" t="s">
        <v>105</v>
      </c>
      <c r="E399" s="43">
        <v>17982</v>
      </c>
      <c r="F399" s="78">
        <v>12000</v>
      </c>
      <c r="G399" s="82"/>
      <c r="H399" s="82"/>
      <c r="I399" s="75">
        <f t="shared" si="12"/>
        <v>12000</v>
      </c>
      <c r="N399" s="112"/>
      <c r="O399" s="112"/>
      <c r="P399" s="103"/>
    </row>
    <row r="400" spans="1:16" s="4" customFormat="1" ht="15.75" hidden="1" outlineLevel="1">
      <c r="A400" s="30"/>
      <c r="B400" s="30"/>
      <c r="C400" s="41" t="s">
        <v>44</v>
      </c>
      <c r="D400" s="48" t="s">
        <v>148</v>
      </c>
      <c r="E400" s="42"/>
      <c r="F400" s="134">
        <f>SUM(F401:F423)</f>
        <v>394437</v>
      </c>
      <c r="G400" s="134">
        <f>SUM(G401:G423)</f>
        <v>12179</v>
      </c>
      <c r="H400" s="134">
        <f>SUM(H401:H423)</f>
        <v>12179</v>
      </c>
      <c r="I400" s="135">
        <f t="shared" si="12"/>
        <v>394437</v>
      </c>
      <c r="N400" s="113"/>
      <c r="O400" s="113"/>
      <c r="P400" s="104"/>
    </row>
    <row r="401" spans="1:16" s="22" customFormat="1" ht="25.5" hidden="1" outlineLevel="1">
      <c r="A401" s="30"/>
      <c r="B401" s="30"/>
      <c r="C401" s="59">
        <v>3020</v>
      </c>
      <c r="D401" s="53" t="s">
        <v>18</v>
      </c>
      <c r="E401" s="43"/>
      <c r="F401" s="78">
        <v>300</v>
      </c>
      <c r="G401" s="82"/>
      <c r="H401" s="82">
        <v>200</v>
      </c>
      <c r="I401" s="75">
        <f t="shared" si="12"/>
        <v>100</v>
      </c>
      <c r="N401" s="112"/>
      <c r="O401" s="112"/>
      <c r="P401" s="103"/>
    </row>
    <row r="402" spans="1:16" s="22" customFormat="1" ht="15" hidden="1" outlineLevel="1">
      <c r="A402" s="30"/>
      <c r="B402" s="30"/>
      <c r="C402" s="59">
        <v>4010</v>
      </c>
      <c r="D402" s="53" t="s">
        <v>19</v>
      </c>
      <c r="E402" s="43"/>
      <c r="F402" s="78">
        <v>178650</v>
      </c>
      <c r="G402" s="82">
        <v>0</v>
      </c>
      <c r="H402" s="82"/>
      <c r="I402" s="75">
        <f t="shared" si="12"/>
        <v>178650</v>
      </c>
      <c r="N402" s="112"/>
      <c r="O402" s="112"/>
      <c r="P402" s="103"/>
    </row>
    <row r="403" spans="1:16" s="22" customFormat="1" ht="15" hidden="1" outlineLevel="1">
      <c r="A403" s="30"/>
      <c r="B403" s="30"/>
      <c r="C403" s="59">
        <v>4040</v>
      </c>
      <c r="D403" s="53" t="s">
        <v>20</v>
      </c>
      <c r="E403" s="43"/>
      <c r="F403" s="88">
        <v>13503</v>
      </c>
      <c r="G403" s="77"/>
      <c r="H403" s="77"/>
      <c r="I403" s="75">
        <f t="shared" si="12"/>
        <v>13503</v>
      </c>
      <c r="N403" s="112"/>
      <c r="O403" s="112"/>
      <c r="P403" s="103"/>
    </row>
    <row r="404" spans="1:16" s="22" customFormat="1" ht="15" hidden="1" outlineLevel="1">
      <c r="A404" s="30"/>
      <c r="B404" s="30"/>
      <c r="C404" s="59">
        <v>4110</v>
      </c>
      <c r="D404" s="53" t="s">
        <v>21</v>
      </c>
      <c r="E404" s="43"/>
      <c r="F404" s="88">
        <v>34005</v>
      </c>
      <c r="G404" s="77">
        <v>0</v>
      </c>
      <c r="H404" s="77"/>
      <c r="I404" s="75">
        <f t="shared" si="12"/>
        <v>34005</v>
      </c>
      <c r="N404" s="112"/>
      <c r="O404" s="112"/>
      <c r="P404" s="103"/>
    </row>
    <row r="405" spans="1:16" s="22" customFormat="1" ht="15" hidden="1" outlineLevel="1">
      <c r="A405" s="30"/>
      <c r="B405" s="30"/>
      <c r="C405" s="59">
        <v>4120</v>
      </c>
      <c r="D405" s="53" t="s">
        <v>22</v>
      </c>
      <c r="E405" s="43"/>
      <c r="F405" s="88">
        <v>4732</v>
      </c>
      <c r="G405" s="77">
        <v>0</v>
      </c>
      <c r="H405" s="77"/>
      <c r="I405" s="75">
        <f t="shared" si="12"/>
        <v>4732</v>
      </c>
      <c r="N405" s="112"/>
      <c r="O405" s="112"/>
      <c r="P405" s="103"/>
    </row>
    <row r="406" spans="1:16" s="22" customFormat="1" ht="15" hidden="1" outlineLevel="1">
      <c r="A406" s="30"/>
      <c r="B406" s="30"/>
      <c r="C406" s="59">
        <v>4170</v>
      </c>
      <c r="D406" s="53" t="s">
        <v>93</v>
      </c>
      <c r="E406" s="43"/>
      <c r="F406" s="88">
        <v>16800</v>
      </c>
      <c r="G406" s="77"/>
      <c r="H406" s="77">
        <v>8400</v>
      </c>
      <c r="I406" s="75">
        <f t="shared" si="12"/>
        <v>8400</v>
      </c>
      <c r="N406" s="112"/>
      <c r="O406" s="112"/>
      <c r="P406" s="103"/>
    </row>
    <row r="407" spans="1:16" s="22" customFormat="1" ht="15" hidden="1" outlineLevel="1">
      <c r="A407" s="30"/>
      <c r="B407" s="30"/>
      <c r="C407" s="59">
        <v>4210</v>
      </c>
      <c r="D407" s="53" t="s">
        <v>13</v>
      </c>
      <c r="E407" s="43"/>
      <c r="F407" s="88">
        <v>85406</v>
      </c>
      <c r="G407" s="77">
        <v>4550</v>
      </c>
      <c r="H407" s="77"/>
      <c r="I407" s="75">
        <f t="shared" si="12"/>
        <v>89956</v>
      </c>
      <c r="N407" s="112"/>
      <c r="O407" s="112"/>
      <c r="P407" s="103"/>
    </row>
    <row r="408" spans="1:16" s="22" customFormat="1" ht="15" hidden="1" outlineLevel="1">
      <c r="A408" s="30"/>
      <c r="B408" s="30"/>
      <c r="C408" s="59">
        <v>4220</v>
      </c>
      <c r="D408" s="53" t="s">
        <v>56</v>
      </c>
      <c r="E408" s="43"/>
      <c r="F408" s="88">
        <v>19400</v>
      </c>
      <c r="G408" s="77"/>
      <c r="H408" s="77"/>
      <c r="I408" s="75">
        <f t="shared" si="12"/>
        <v>19400</v>
      </c>
      <c r="N408" s="112"/>
      <c r="O408" s="112"/>
      <c r="P408" s="103"/>
    </row>
    <row r="409" spans="1:16" s="22" customFormat="1" ht="25.5" hidden="1" outlineLevel="1">
      <c r="A409" s="30"/>
      <c r="B409" s="30"/>
      <c r="C409" s="59">
        <v>4230</v>
      </c>
      <c r="D409" s="53" t="s">
        <v>145</v>
      </c>
      <c r="E409" s="43"/>
      <c r="F409" s="88">
        <v>200</v>
      </c>
      <c r="G409" s="77"/>
      <c r="H409" s="77"/>
      <c r="I409" s="75">
        <f t="shared" si="12"/>
        <v>200</v>
      </c>
      <c r="N409" s="112"/>
      <c r="O409" s="112"/>
      <c r="P409" s="103"/>
    </row>
    <row r="410" spans="1:16" s="22" customFormat="1" ht="15" hidden="1" outlineLevel="1">
      <c r="A410" s="30"/>
      <c r="B410" s="30"/>
      <c r="C410" s="59">
        <v>4260</v>
      </c>
      <c r="D410" s="53" t="s">
        <v>23</v>
      </c>
      <c r="E410" s="43"/>
      <c r="F410" s="88">
        <v>6000</v>
      </c>
      <c r="G410" s="77"/>
      <c r="H410" s="77">
        <v>2000</v>
      </c>
      <c r="I410" s="75">
        <f t="shared" si="12"/>
        <v>4000</v>
      </c>
      <c r="N410" s="112"/>
      <c r="O410" s="112"/>
      <c r="P410" s="103"/>
    </row>
    <row r="411" spans="1:16" s="22" customFormat="1" ht="15" hidden="1" outlineLevel="1">
      <c r="A411" s="30"/>
      <c r="B411" s="30"/>
      <c r="C411" s="59">
        <v>4270</v>
      </c>
      <c r="D411" s="53" t="s">
        <v>24</v>
      </c>
      <c r="E411" s="43"/>
      <c r="F411" s="88">
        <v>5273</v>
      </c>
      <c r="G411" s="77">
        <v>1445</v>
      </c>
      <c r="H411" s="77"/>
      <c r="I411" s="75">
        <f t="shared" si="12"/>
        <v>6718</v>
      </c>
      <c r="N411" s="112"/>
      <c r="O411" s="112"/>
      <c r="P411" s="103"/>
    </row>
    <row r="412" spans="1:16" s="22" customFormat="1" ht="15" hidden="1" outlineLevel="1">
      <c r="A412" s="30"/>
      <c r="B412" s="30"/>
      <c r="C412" s="59">
        <v>4280</v>
      </c>
      <c r="D412" s="53" t="s">
        <v>60</v>
      </c>
      <c r="E412" s="43"/>
      <c r="F412" s="88">
        <v>200</v>
      </c>
      <c r="G412" s="77"/>
      <c r="H412" s="77">
        <v>69</v>
      </c>
      <c r="I412" s="75">
        <f t="shared" si="12"/>
        <v>131</v>
      </c>
      <c r="N412" s="112"/>
      <c r="O412" s="112"/>
      <c r="P412" s="103"/>
    </row>
    <row r="413" spans="1:16" s="22" customFormat="1" ht="15" hidden="1" outlineLevel="1">
      <c r="A413" s="30"/>
      <c r="B413" s="30"/>
      <c r="C413" s="59">
        <v>4300</v>
      </c>
      <c r="D413" s="53" t="s">
        <v>52</v>
      </c>
      <c r="E413" s="43"/>
      <c r="F413" s="88">
        <v>9400</v>
      </c>
      <c r="G413" s="77">
        <v>5950</v>
      </c>
      <c r="H413" s="77"/>
      <c r="I413" s="75">
        <f t="shared" si="12"/>
        <v>15350</v>
      </c>
      <c r="N413" s="112"/>
      <c r="O413" s="112"/>
      <c r="P413" s="103"/>
    </row>
    <row r="414" spans="1:16" s="22" customFormat="1" ht="25.5" hidden="1" outlineLevel="1">
      <c r="A414" s="30"/>
      <c r="B414" s="30"/>
      <c r="C414" s="59">
        <v>4360</v>
      </c>
      <c r="D414" s="53" t="s">
        <v>123</v>
      </c>
      <c r="E414" s="43"/>
      <c r="F414" s="78">
        <v>500</v>
      </c>
      <c r="G414" s="82">
        <v>0</v>
      </c>
      <c r="H414" s="82"/>
      <c r="I414" s="75">
        <f t="shared" si="12"/>
        <v>500</v>
      </c>
      <c r="N414" s="112"/>
      <c r="O414" s="112"/>
      <c r="P414" s="103"/>
    </row>
    <row r="415" spans="1:16" s="22" customFormat="1" ht="25.5" hidden="1" outlineLevel="1">
      <c r="A415" s="30"/>
      <c r="B415" s="30"/>
      <c r="C415" s="59">
        <v>4370</v>
      </c>
      <c r="D415" s="53" t="s">
        <v>119</v>
      </c>
      <c r="E415" s="43"/>
      <c r="F415" s="78">
        <v>2100</v>
      </c>
      <c r="G415" s="82">
        <v>0</v>
      </c>
      <c r="H415" s="82"/>
      <c r="I415" s="75">
        <f t="shared" si="12"/>
        <v>2100</v>
      </c>
      <c r="N415" s="112"/>
      <c r="O415" s="112"/>
      <c r="P415" s="103"/>
    </row>
    <row r="416" spans="1:16" s="22" customFormat="1" ht="15" hidden="1" outlineLevel="1">
      <c r="A416" s="30"/>
      <c r="B416" s="30"/>
      <c r="C416" s="59">
        <v>4410</v>
      </c>
      <c r="D416" s="53" t="s">
        <v>25</v>
      </c>
      <c r="E416" s="43"/>
      <c r="F416" s="88">
        <v>300</v>
      </c>
      <c r="G416" s="77"/>
      <c r="H416" s="77">
        <v>300</v>
      </c>
      <c r="I416" s="75">
        <f t="shared" si="12"/>
        <v>0</v>
      </c>
      <c r="N416" s="112"/>
      <c r="O416" s="112"/>
      <c r="P416" s="103"/>
    </row>
    <row r="417" spans="1:16" s="22" customFormat="1" ht="15" hidden="1" outlineLevel="1">
      <c r="A417" s="30"/>
      <c r="B417" s="30"/>
      <c r="C417" s="59">
        <v>4430</v>
      </c>
      <c r="D417" s="53" t="s">
        <v>26</v>
      </c>
      <c r="E417" s="43"/>
      <c r="F417" s="88">
        <v>4700</v>
      </c>
      <c r="G417" s="77">
        <v>0</v>
      </c>
      <c r="H417" s="77">
        <v>910</v>
      </c>
      <c r="I417" s="75">
        <f t="shared" si="12"/>
        <v>3790</v>
      </c>
      <c r="N417" s="112"/>
      <c r="O417" s="112"/>
      <c r="P417" s="103"/>
    </row>
    <row r="418" spans="1:16" s="22" customFormat="1" ht="25.5" hidden="1" outlineLevel="1">
      <c r="A418" s="30"/>
      <c r="B418" s="30"/>
      <c r="C418" s="59">
        <v>4440</v>
      </c>
      <c r="D418" s="53" t="s">
        <v>27</v>
      </c>
      <c r="E418" s="43"/>
      <c r="F418" s="88">
        <v>7241</v>
      </c>
      <c r="G418" s="77"/>
      <c r="H418" s="77"/>
      <c r="I418" s="75">
        <f t="shared" si="12"/>
        <v>7241</v>
      </c>
      <c r="N418" s="112"/>
      <c r="O418" s="112"/>
      <c r="P418" s="103"/>
    </row>
    <row r="419" spans="1:16" s="22" customFormat="1" ht="15" hidden="1" outlineLevel="1">
      <c r="A419" s="30"/>
      <c r="B419" s="30"/>
      <c r="C419" s="59">
        <v>4480</v>
      </c>
      <c r="D419" s="53" t="s">
        <v>28</v>
      </c>
      <c r="E419" s="43"/>
      <c r="F419" s="88">
        <v>3927</v>
      </c>
      <c r="G419" s="77"/>
      <c r="H419" s="77">
        <v>100</v>
      </c>
      <c r="I419" s="75">
        <f t="shared" si="12"/>
        <v>3827</v>
      </c>
      <c r="N419" s="112"/>
      <c r="O419" s="112"/>
      <c r="P419" s="103"/>
    </row>
    <row r="420" spans="1:16" s="22" customFormat="1" ht="15" hidden="1" outlineLevel="1">
      <c r="A420" s="30"/>
      <c r="B420" s="30"/>
      <c r="C420" s="59">
        <v>4520</v>
      </c>
      <c r="D420" s="53" t="s">
        <v>143</v>
      </c>
      <c r="E420" s="43"/>
      <c r="F420" s="80"/>
      <c r="G420" s="76"/>
      <c r="H420" s="76"/>
      <c r="I420" s="75">
        <f t="shared" si="12"/>
        <v>0</v>
      </c>
      <c r="N420" s="112"/>
      <c r="O420" s="112"/>
      <c r="P420" s="103"/>
    </row>
    <row r="421" spans="1:16" s="22" customFormat="1" ht="25.5" hidden="1" outlineLevel="1">
      <c r="A421" s="30"/>
      <c r="B421" s="30"/>
      <c r="C421" s="59">
        <v>4700</v>
      </c>
      <c r="D421" s="53" t="s">
        <v>120</v>
      </c>
      <c r="E421" s="43"/>
      <c r="F421" s="78">
        <v>1000</v>
      </c>
      <c r="G421" s="82"/>
      <c r="H421" s="82">
        <v>200</v>
      </c>
      <c r="I421" s="75">
        <f t="shared" si="12"/>
        <v>800</v>
      </c>
      <c r="N421" s="112"/>
      <c r="O421" s="112"/>
      <c r="P421" s="103"/>
    </row>
    <row r="422" spans="1:16" s="22" customFormat="1" ht="25.5" hidden="1" outlineLevel="1">
      <c r="A422" s="30"/>
      <c r="B422" s="30"/>
      <c r="C422" s="59">
        <v>4740</v>
      </c>
      <c r="D422" s="53" t="s">
        <v>121</v>
      </c>
      <c r="E422" s="43"/>
      <c r="F422" s="78">
        <v>300</v>
      </c>
      <c r="G422" s="82"/>
      <c r="H422" s="82"/>
      <c r="I422" s="75">
        <f t="shared" si="12"/>
        <v>300</v>
      </c>
      <c r="N422" s="112"/>
      <c r="O422" s="112"/>
      <c r="P422" s="103"/>
    </row>
    <row r="423" spans="1:16" s="22" customFormat="1" ht="25.5" hidden="1" outlineLevel="1">
      <c r="A423" s="30"/>
      <c r="B423" s="30"/>
      <c r="C423" s="59">
        <v>4750</v>
      </c>
      <c r="D423" s="53" t="s">
        <v>122</v>
      </c>
      <c r="E423" s="43"/>
      <c r="F423" s="78">
        <v>500</v>
      </c>
      <c r="G423" s="82">
        <v>234</v>
      </c>
      <c r="H423" s="82"/>
      <c r="I423" s="75">
        <f t="shared" si="12"/>
        <v>734</v>
      </c>
      <c r="N423" s="112"/>
      <c r="O423" s="112"/>
      <c r="P423" s="103"/>
    </row>
    <row r="424" spans="1:16" s="4" customFormat="1" ht="15.75" hidden="1" outlineLevel="1">
      <c r="A424" s="30"/>
      <c r="B424" s="30"/>
      <c r="C424" s="57"/>
      <c r="D424" s="48" t="s">
        <v>149</v>
      </c>
      <c r="E424" s="42">
        <f>SUM(E425:E442)</f>
        <v>0</v>
      </c>
      <c r="F424" s="134">
        <f>SUM(F425:F444)</f>
        <v>355322</v>
      </c>
      <c r="G424" s="134">
        <f>SUM(G425:G444)</f>
        <v>0</v>
      </c>
      <c r="H424" s="134">
        <f>SUM(H425:H444)</f>
        <v>0</v>
      </c>
      <c r="I424" s="135">
        <f t="shared" si="12"/>
        <v>355322</v>
      </c>
      <c r="N424" s="113"/>
      <c r="O424" s="113"/>
      <c r="P424" s="104"/>
    </row>
    <row r="425" spans="1:16" s="22" customFormat="1" ht="25.5" hidden="1" outlineLevel="1">
      <c r="A425" s="30"/>
      <c r="B425" s="30"/>
      <c r="C425" s="59">
        <v>3020</v>
      </c>
      <c r="D425" s="53" t="s">
        <v>18</v>
      </c>
      <c r="E425" s="43"/>
      <c r="F425" s="80">
        <v>500</v>
      </c>
      <c r="G425" s="76"/>
      <c r="H425" s="76"/>
      <c r="I425" s="75">
        <f t="shared" si="12"/>
        <v>500</v>
      </c>
      <c r="N425" s="112"/>
      <c r="O425" s="112"/>
      <c r="P425" s="103"/>
    </row>
    <row r="426" spans="1:16" s="22" customFormat="1" ht="15" hidden="1" outlineLevel="1">
      <c r="A426" s="30"/>
      <c r="B426" s="30"/>
      <c r="C426" s="59">
        <v>4010</v>
      </c>
      <c r="D426" s="53" t="s">
        <v>19</v>
      </c>
      <c r="E426" s="43"/>
      <c r="F426" s="80">
        <v>157890</v>
      </c>
      <c r="G426" s="76">
        <v>0</v>
      </c>
      <c r="H426" s="76"/>
      <c r="I426" s="75">
        <f t="shared" si="12"/>
        <v>157890</v>
      </c>
      <c r="N426" s="112"/>
      <c r="O426" s="112"/>
      <c r="P426" s="103"/>
    </row>
    <row r="427" spans="1:16" s="22" customFormat="1" ht="15" hidden="1" outlineLevel="1">
      <c r="A427" s="30"/>
      <c r="B427" s="30"/>
      <c r="C427" s="59">
        <v>4040</v>
      </c>
      <c r="D427" s="53" t="s">
        <v>20</v>
      </c>
      <c r="E427" s="43"/>
      <c r="F427" s="80">
        <v>3900</v>
      </c>
      <c r="G427" s="76"/>
      <c r="H427" s="76"/>
      <c r="I427" s="75">
        <f t="shared" si="12"/>
        <v>3900</v>
      </c>
      <c r="N427" s="112"/>
      <c r="O427" s="112"/>
      <c r="P427" s="103"/>
    </row>
    <row r="428" spans="1:16" s="22" customFormat="1" ht="13.5" customHeight="1" hidden="1" outlineLevel="1">
      <c r="A428" s="30"/>
      <c r="B428" s="30"/>
      <c r="C428" s="59">
        <v>4110</v>
      </c>
      <c r="D428" s="53" t="s">
        <v>21</v>
      </c>
      <c r="E428" s="43"/>
      <c r="F428" s="80">
        <v>27130</v>
      </c>
      <c r="G428" s="76">
        <v>0</v>
      </c>
      <c r="H428" s="76"/>
      <c r="I428" s="75">
        <f t="shared" si="12"/>
        <v>27130</v>
      </c>
      <c r="N428" s="112"/>
      <c r="O428" s="112"/>
      <c r="P428" s="103"/>
    </row>
    <row r="429" spans="1:16" s="22" customFormat="1" ht="15" hidden="1" outlineLevel="1">
      <c r="A429" s="30"/>
      <c r="B429" s="30"/>
      <c r="C429" s="59">
        <v>4120</v>
      </c>
      <c r="D429" s="53" t="s">
        <v>22</v>
      </c>
      <c r="E429" s="43"/>
      <c r="F429" s="80">
        <v>3998</v>
      </c>
      <c r="G429" s="76">
        <v>0</v>
      </c>
      <c r="H429" s="76"/>
      <c r="I429" s="75">
        <f t="shared" si="12"/>
        <v>3998</v>
      </c>
      <c r="N429" s="112"/>
      <c r="O429" s="112"/>
      <c r="P429" s="103"/>
    </row>
    <row r="430" spans="1:16" s="22" customFormat="1" ht="15" hidden="1" outlineLevel="1">
      <c r="A430" s="30"/>
      <c r="B430" s="30"/>
      <c r="C430" s="59">
        <v>4210</v>
      </c>
      <c r="D430" s="53" t="s">
        <v>13</v>
      </c>
      <c r="E430" s="43"/>
      <c r="F430" s="80">
        <v>80433</v>
      </c>
      <c r="G430" s="76"/>
      <c r="H430" s="76"/>
      <c r="I430" s="75">
        <f t="shared" si="12"/>
        <v>80433</v>
      </c>
      <c r="N430" s="112"/>
      <c r="O430" s="112"/>
      <c r="P430" s="103"/>
    </row>
    <row r="431" spans="1:16" s="22" customFormat="1" ht="15" hidden="1" outlineLevel="1">
      <c r="A431" s="30"/>
      <c r="B431" s="30"/>
      <c r="C431" s="59">
        <v>4220</v>
      </c>
      <c r="D431" s="53" t="s">
        <v>56</v>
      </c>
      <c r="E431" s="43"/>
      <c r="F431" s="80">
        <v>18000</v>
      </c>
      <c r="G431" s="76"/>
      <c r="H431" s="76">
        <v>0</v>
      </c>
      <c r="I431" s="75">
        <f t="shared" si="12"/>
        <v>18000</v>
      </c>
      <c r="N431" s="112"/>
      <c r="O431" s="112"/>
      <c r="P431" s="103"/>
    </row>
    <row r="432" spans="1:16" s="22" customFormat="1" ht="15" hidden="1" outlineLevel="1">
      <c r="A432" s="30"/>
      <c r="B432" s="30"/>
      <c r="C432" s="59">
        <v>4260</v>
      </c>
      <c r="D432" s="53" t="s">
        <v>23</v>
      </c>
      <c r="E432" s="43"/>
      <c r="F432" s="80">
        <v>9000</v>
      </c>
      <c r="G432" s="76"/>
      <c r="H432" s="76"/>
      <c r="I432" s="75">
        <f t="shared" si="12"/>
        <v>9000</v>
      </c>
      <c r="N432" s="112"/>
      <c r="O432" s="112"/>
      <c r="P432" s="103"/>
    </row>
    <row r="433" spans="1:16" s="22" customFormat="1" ht="15" hidden="1" outlineLevel="1">
      <c r="A433" s="30"/>
      <c r="B433" s="30"/>
      <c r="C433" s="59">
        <v>4270</v>
      </c>
      <c r="D433" s="53" t="s">
        <v>24</v>
      </c>
      <c r="E433" s="43"/>
      <c r="F433" s="80">
        <v>9000</v>
      </c>
      <c r="G433" s="76"/>
      <c r="H433" s="76"/>
      <c r="I433" s="75">
        <f t="shared" si="12"/>
        <v>9000</v>
      </c>
      <c r="N433" s="112"/>
      <c r="O433" s="112"/>
      <c r="P433" s="103"/>
    </row>
    <row r="434" spans="1:16" s="22" customFormat="1" ht="15" hidden="1" outlineLevel="1">
      <c r="A434" s="30"/>
      <c r="B434" s="30"/>
      <c r="C434" s="59">
        <v>4280</v>
      </c>
      <c r="D434" s="53" t="s">
        <v>130</v>
      </c>
      <c r="E434" s="43"/>
      <c r="F434" s="80">
        <v>1000</v>
      </c>
      <c r="G434" s="76"/>
      <c r="H434" s="76"/>
      <c r="I434" s="75">
        <f t="shared" si="12"/>
        <v>1000</v>
      </c>
      <c r="N434" s="112"/>
      <c r="O434" s="112"/>
      <c r="P434" s="103"/>
    </row>
    <row r="435" spans="1:16" s="22" customFormat="1" ht="15" hidden="1" outlineLevel="1">
      <c r="A435" s="30"/>
      <c r="B435" s="30"/>
      <c r="C435" s="59">
        <v>4300</v>
      </c>
      <c r="D435" s="53" t="s">
        <v>52</v>
      </c>
      <c r="E435" s="43"/>
      <c r="F435" s="80">
        <v>14700</v>
      </c>
      <c r="G435" s="76">
        <v>0</v>
      </c>
      <c r="H435" s="76"/>
      <c r="I435" s="75">
        <f t="shared" si="12"/>
        <v>14700</v>
      </c>
      <c r="N435" s="112"/>
      <c r="O435" s="112"/>
      <c r="P435" s="103"/>
    </row>
    <row r="436" spans="1:16" s="22" customFormat="1" ht="25.5" hidden="1" outlineLevel="1">
      <c r="A436" s="30"/>
      <c r="B436" s="30"/>
      <c r="C436" s="59">
        <v>4370</v>
      </c>
      <c r="D436" s="53" t="s">
        <v>119</v>
      </c>
      <c r="E436" s="43"/>
      <c r="F436" s="80">
        <v>2500</v>
      </c>
      <c r="G436" s="76"/>
      <c r="H436" s="76"/>
      <c r="I436" s="75">
        <f t="shared" si="12"/>
        <v>2500</v>
      </c>
      <c r="N436" s="112"/>
      <c r="O436" s="112"/>
      <c r="P436" s="103"/>
    </row>
    <row r="437" spans="1:16" s="22" customFormat="1" ht="15" hidden="1" outlineLevel="1">
      <c r="A437" s="30"/>
      <c r="B437" s="30"/>
      <c r="C437" s="59">
        <v>4430</v>
      </c>
      <c r="D437" s="53" t="s">
        <v>26</v>
      </c>
      <c r="E437" s="43"/>
      <c r="F437" s="80">
        <v>3000</v>
      </c>
      <c r="G437" s="76"/>
      <c r="H437" s="76"/>
      <c r="I437" s="75">
        <f t="shared" si="12"/>
        <v>3000</v>
      </c>
      <c r="N437" s="112"/>
      <c r="O437" s="112"/>
      <c r="P437" s="103"/>
    </row>
    <row r="438" spans="1:16" s="22" customFormat="1" ht="25.5" hidden="1" outlineLevel="1">
      <c r="A438" s="30"/>
      <c r="B438" s="30"/>
      <c r="C438" s="59">
        <v>4440</v>
      </c>
      <c r="D438" s="53" t="s">
        <v>27</v>
      </c>
      <c r="E438" s="43"/>
      <c r="F438" s="80">
        <v>6736</v>
      </c>
      <c r="G438" s="76"/>
      <c r="H438" s="76"/>
      <c r="I438" s="75">
        <f t="shared" si="12"/>
        <v>6736</v>
      </c>
      <c r="N438" s="112"/>
      <c r="O438" s="112"/>
      <c r="P438" s="103"/>
    </row>
    <row r="439" spans="1:16" s="22" customFormat="1" ht="15" hidden="1" outlineLevel="1">
      <c r="A439" s="30"/>
      <c r="B439" s="30"/>
      <c r="C439" s="59">
        <v>4480</v>
      </c>
      <c r="D439" s="53" t="s">
        <v>28</v>
      </c>
      <c r="E439" s="43"/>
      <c r="F439" s="80">
        <v>600</v>
      </c>
      <c r="G439" s="76"/>
      <c r="H439" s="76"/>
      <c r="I439" s="75">
        <f t="shared" si="12"/>
        <v>600</v>
      </c>
      <c r="N439" s="112"/>
      <c r="O439" s="112"/>
      <c r="P439" s="103"/>
    </row>
    <row r="440" spans="1:16" s="22" customFormat="1" ht="15" hidden="1" outlineLevel="1">
      <c r="A440" s="30"/>
      <c r="B440" s="30"/>
      <c r="C440" s="59">
        <v>4520</v>
      </c>
      <c r="D440" s="53" t="s">
        <v>143</v>
      </c>
      <c r="E440" s="43"/>
      <c r="F440" s="80">
        <v>771</v>
      </c>
      <c r="G440" s="76"/>
      <c r="H440" s="76"/>
      <c r="I440" s="75">
        <f t="shared" si="12"/>
        <v>771</v>
      </c>
      <c r="N440" s="112"/>
      <c r="O440" s="112"/>
      <c r="P440" s="103"/>
    </row>
    <row r="441" spans="1:16" s="22" customFormat="1" ht="25.5" hidden="1" outlineLevel="1">
      <c r="A441" s="30"/>
      <c r="B441" s="30"/>
      <c r="C441" s="59">
        <v>4700</v>
      </c>
      <c r="D441" s="53" t="s">
        <v>120</v>
      </c>
      <c r="E441" s="43"/>
      <c r="F441" s="80">
        <v>3064</v>
      </c>
      <c r="G441" s="76"/>
      <c r="H441" s="76"/>
      <c r="I441" s="75">
        <f t="shared" si="12"/>
        <v>3064</v>
      </c>
      <c r="N441" s="112"/>
      <c r="O441" s="112"/>
      <c r="P441" s="103"/>
    </row>
    <row r="442" spans="1:16" s="22" customFormat="1" ht="25.5" hidden="1" outlineLevel="1">
      <c r="A442" s="30"/>
      <c r="B442" s="30"/>
      <c r="C442" s="59">
        <v>4740</v>
      </c>
      <c r="D442" s="53" t="s">
        <v>121</v>
      </c>
      <c r="E442" s="43"/>
      <c r="F442" s="80">
        <v>500</v>
      </c>
      <c r="G442" s="76"/>
      <c r="H442" s="76"/>
      <c r="I442" s="75">
        <f t="shared" si="12"/>
        <v>500</v>
      </c>
      <c r="N442" s="112"/>
      <c r="O442" s="112"/>
      <c r="P442" s="103"/>
    </row>
    <row r="443" spans="1:16" s="22" customFormat="1" ht="25.5" hidden="1" outlineLevel="1">
      <c r="A443" s="30"/>
      <c r="B443" s="30"/>
      <c r="C443" s="59">
        <v>4750</v>
      </c>
      <c r="D443" s="53" t="s">
        <v>122</v>
      </c>
      <c r="E443" s="43"/>
      <c r="F443" s="78">
        <v>600</v>
      </c>
      <c r="G443" s="82"/>
      <c r="H443" s="82"/>
      <c r="I443" s="75">
        <f>F443+G443-H443</f>
        <v>600</v>
      </c>
      <c r="N443" s="112"/>
      <c r="O443" s="112"/>
      <c r="P443" s="103"/>
    </row>
    <row r="444" spans="1:16" s="22" customFormat="1" ht="15" hidden="1" outlineLevel="1">
      <c r="A444" s="63"/>
      <c r="B444" s="63"/>
      <c r="C444" s="59">
        <v>6050</v>
      </c>
      <c r="D444" s="53" t="s">
        <v>105</v>
      </c>
      <c r="E444" s="43">
        <v>17982</v>
      </c>
      <c r="F444" s="78">
        <v>12000</v>
      </c>
      <c r="G444" s="82"/>
      <c r="H444" s="82"/>
      <c r="I444" s="75">
        <f>F444+G444-H444</f>
        <v>12000</v>
      </c>
      <c r="N444" s="112"/>
      <c r="O444" s="112"/>
      <c r="P444" s="103"/>
    </row>
    <row r="445" spans="1:16" s="4" customFormat="1" ht="15.75" hidden="1">
      <c r="A445" s="37"/>
      <c r="B445" s="37">
        <v>85204</v>
      </c>
      <c r="C445" s="41"/>
      <c r="D445" s="48" t="s">
        <v>63</v>
      </c>
      <c r="E445" s="42">
        <f>SUM(E452:E456)</f>
        <v>1436566</v>
      </c>
      <c r="F445" s="81">
        <f>SUM(F446:F451)</f>
        <v>1872220</v>
      </c>
      <c r="G445" s="81">
        <f>SUM(G446:G451)</f>
        <v>0</v>
      </c>
      <c r="H445" s="81">
        <f>SUM(H446:H451)</f>
        <v>0</v>
      </c>
      <c r="I445" s="73">
        <f t="shared" si="12"/>
        <v>1872220</v>
      </c>
      <c r="N445" s="113"/>
      <c r="O445" s="113"/>
      <c r="P445" s="104"/>
    </row>
    <row r="446" spans="1:16" s="22" customFormat="1" ht="51" hidden="1" outlineLevel="1">
      <c r="A446" s="63"/>
      <c r="B446" s="63"/>
      <c r="C446" s="59">
        <v>2320</v>
      </c>
      <c r="D446" s="53" t="s">
        <v>128</v>
      </c>
      <c r="E446" s="67"/>
      <c r="F446" s="90">
        <v>91532</v>
      </c>
      <c r="G446" s="84"/>
      <c r="H446" s="84">
        <f>H459</f>
        <v>0</v>
      </c>
      <c r="I446" s="75">
        <f aca="true" t="shared" si="15" ref="I446:I468">F446+G446-H446</f>
        <v>91532</v>
      </c>
      <c r="N446" s="112"/>
      <c r="O446" s="112"/>
      <c r="P446" s="103"/>
    </row>
    <row r="447" spans="1:16" s="22" customFormat="1" ht="15" hidden="1" outlineLevel="1">
      <c r="A447" s="63"/>
      <c r="B447" s="63"/>
      <c r="C447" s="59">
        <v>3110</v>
      </c>
      <c r="D447" s="53" t="s">
        <v>55</v>
      </c>
      <c r="E447" s="67"/>
      <c r="F447" s="90">
        <v>1607897</v>
      </c>
      <c r="G447" s="84"/>
      <c r="H447" s="84">
        <f>H453</f>
        <v>0</v>
      </c>
      <c r="I447" s="75">
        <f t="shared" si="15"/>
        <v>1607897</v>
      </c>
      <c r="N447" s="112"/>
      <c r="O447" s="112"/>
      <c r="P447" s="103"/>
    </row>
    <row r="448" spans="1:16" s="22" customFormat="1" ht="15" hidden="1" outlineLevel="1">
      <c r="A448" s="63"/>
      <c r="B448" s="63"/>
      <c r="C448" s="59">
        <v>4170</v>
      </c>
      <c r="D448" s="53" t="s">
        <v>91</v>
      </c>
      <c r="E448" s="67"/>
      <c r="F448" s="90">
        <v>144701</v>
      </c>
      <c r="G448" s="84"/>
      <c r="H448" s="84"/>
      <c r="I448" s="75">
        <f t="shared" si="15"/>
        <v>144701</v>
      </c>
      <c r="N448" s="112"/>
      <c r="O448" s="112"/>
      <c r="P448" s="103"/>
    </row>
    <row r="449" spans="1:16" s="22" customFormat="1" ht="15" hidden="1" outlineLevel="1">
      <c r="A449" s="63"/>
      <c r="B449" s="63"/>
      <c r="C449" s="59">
        <v>4110</v>
      </c>
      <c r="D449" s="53" t="s">
        <v>67</v>
      </c>
      <c r="E449" s="67"/>
      <c r="F449" s="90">
        <v>23557</v>
      </c>
      <c r="G449" s="84"/>
      <c r="H449" s="84">
        <f>H455</f>
        <v>0</v>
      </c>
      <c r="I449" s="75">
        <f t="shared" si="15"/>
        <v>23557</v>
      </c>
      <c r="N449" s="112"/>
      <c r="O449" s="112"/>
      <c r="P449" s="103"/>
    </row>
    <row r="450" spans="1:16" s="22" customFormat="1" ht="15" hidden="1" outlineLevel="1">
      <c r="A450" s="63"/>
      <c r="B450" s="63"/>
      <c r="C450" s="59">
        <v>4120</v>
      </c>
      <c r="D450" s="53" t="s">
        <v>22</v>
      </c>
      <c r="E450" s="67"/>
      <c r="F450" s="90">
        <v>3545</v>
      </c>
      <c r="G450" s="84"/>
      <c r="H450" s="84">
        <f>H456</f>
        <v>0</v>
      </c>
      <c r="I450" s="75">
        <f t="shared" si="15"/>
        <v>3545</v>
      </c>
      <c r="N450" s="112"/>
      <c r="O450" s="112"/>
      <c r="P450" s="103"/>
    </row>
    <row r="451" spans="1:16" s="22" customFormat="1" ht="15" hidden="1" outlineLevel="1">
      <c r="A451" s="63"/>
      <c r="B451" s="63"/>
      <c r="C451" s="59">
        <v>4300</v>
      </c>
      <c r="D451" s="53" t="s">
        <v>52</v>
      </c>
      <c r="E451" s="43">
        <v>69992</v>
      </c>
      <c r="F451" s="88">
        <v>988</v>
      </c>
      <c r="G451" s="77"/>
      <c r="H451" s="77">
        <v>0</v>
      </c>
      <c r="I451" s="75">
        <f t="shared" si="15"/>
        <v>988</v>
      </c>
      <c r="N451" s="112"/>
      <c r="O451" s="112"/>
      <c r="P451" s="103"/>
    </row>
    <row r="452" spans="1:16" s="4" customFormat="1" ht="15.75" hidden="1" outlineLevel="1">
      <c r="A452" s="37"/>
      <c r="B452" s="37"/>
      <c r="C452" s="41" t="s">
        <v>96</v>
      </c>
      <c r="D452" s="48" t="s">
        <v>150</v>
      </c>
      <c r="E452" s="42"/>
      <c r="F452" s="136">
        <f>SUM(F453:F457)</f>
        <v>1780188</v>
      </c>
      <c r="G452" s="136">
        <f>SUM(G453:G457)</f>
        <v>0</v>
      </c>
      <c r="H452" s="136">
        <f>SUM(H453:H457)</f>
        <v>0</v>
      </c>
      <c r="I452" s="135">
        <f t="shared" si="15"/>
        <v>1780188</v>
      </c>
      <c r="N452" s="113"/>
      <c r="O452" s="113"/>
      <c r="P452" s="104"/>
    </row>
    <row r="453" spans="1:16" s="22" customFormat="1" ht="15" hidden="1" outlineLevel="1">
      <c r="A453" s="63"/>
      <c r="B453" s="63"/>
      <c r="C453" s="59">
        <v>3110</v>
      </c>
      <c r="D453" s="53" t="s">
        <v>55</v>
      </c>
      <c r="E453" s="43">
        <v>1383071</v>
      </c>
      <c r="F453" s="88">
        <v>1607897</v>
      </c>
      <c r="G453" s="84"/>
      <c r="H453" s="77"/>
      <c r="I453" s="75">
        <f t="shared" si="15"/>
        <v>1607897</v>
      </c>
      <c r="N453" s="112"/>
      <c r="O453" s="112"/>
      <c r="P453" s="103"/>
    </row>
    <row r="454" spans="1:16" s="4" customFormat="1" ht="15" hidden="1" outlineLevel="1">
      <c r="A454" s="37"/>
      <c r="B454" s="37"/>
      <c r="C454" s="59">
        <v>4170</v>
      </c>
      <c r="D454" s="53" t="s">
        <v>91</v>
      </c>
      <c r="E454" s="43">
        <v>45064</v>
      </c>
      <c r="F454" s="88">
        <v>144701</v>
      </c>
      <c r="G454" s="77"/>
      <c r="H454" s="77"/>
      <c r="I454" s="75">
        <f t="shared" si="15"/>
        <v>144701</v>
      </c>
      <c r="N454" s="113"/>
      <c r="O454" s="113"/>
      <c r="P454" s="104"/>
    </row>
    <row r="455" spans="1:16" s="22" customFormat="1" ht="15" hidden="1" outlineLevel="1">
      <c r="A455" s="63"/>
      <c r="B455" s="63"/>
      <c r="C455" s="59">
        <v>4110</v>
      </c>
      <c r="D455" s="53" t="s">
        <v>67</v>
      </c>
      <c r="E455" s="43">
        <v>7327</v>
      </c>
      <c r="F455" s="88">
        <v>23557</v>
      </c>
      <c r="G455" s="77"/>
      <c r="H455" s="77"/>
      <c r="I455" s="75">
        <f t="shared" si="15"/>
        <v>23557</v>
      </c>
      <c r="N455" s="112"/>
      <c r="O455" s="112"/>
      <c r="P455" s="103"/>
    </row>
    <row r="456" spans="1:16" s="22" customFormat="1" ht="15" hidden="1" outlineLevel="1">
      <c r="A456" s="63"/>
      <c r="B456" s="63"/>
      <c r="C456" s="59">
        <v>4120</v>
      </c>
      <c r="D456" s="53" t="s">
        <v>22</v>
      </c>
      <c r="E456" s="43">
        <v>1104</v>
      </c>
      <c r="F456" s="88">
        <v>3545</v>
      </c>
      <c r="G456" s="77"/>
      <c r="H456" s="77"/>
      <c r="I456" s="75">
        <f t="shared" si="15"/>
        <v>3545</v>
      </c>
      <c r="N456" s="112"/>
      <c r="O456" s="112"/>
      <c r="P456" s="103"/>
    </row>
    <row r="457" spans="1:16" s="22" customFormat="1" ht="15" hidden="1" outlineLevel="1">
      <c r="A457" s="63"/>
      <c r="B457" s="63"/>
      <c r="C457" s="59">
        <v>4300</v>
      </c>
      <c r="D457" s="53" t="s">
        <v>52</v>
      </c>
      <c r="E457" s="43">
        <v>69992</v>
      </c>
      <c r="F457" s="88">
        <v>488</v>
      </c>
      <c r="G457" s="77"/>
      <c r="H457" s="77">
        <v>0</v>
      </c>
      <c r="I457" s="75">
        <f>F457+G457-H457</f>
        <v>488</v>
      </c>
      <c r="N457" s="112"/>
      <c r="O457" s="112"/>
      <c r="P457" s="103"/>
    </row>
    <row r="458" spans="1:16" s="22" customFormat="1" ht="15" hidden="1" outlineLevel="1">
      <c r="A458" s="63"/>
      <c r="B458" s="63"/>
      <c r="C458" s="41"/>
      <c r="D458" s="48" t="s">
        <v>131</v>
      </c>
      <c r="E458" s="42"/>
      <c r="F458" s="85">
        <f>SUM(F459:F460)</f>
        <v>92032</v>
      </c>
      <c r="G458" s="85">
        <f>SUM(G459:G460)</f>
        <v>0</v>
      </c>
      <c r="H458" s="85">
        <f>SUM(H459:H460)</f>
        <v>0</v>
      </c>
      <c r="I458" s="75">
        <f t="shared" si="15"/>
        <v>92032</v>
      </c>
      <c r="N458" s="112"/>
      <c r="O458" s="112"/>
      <c r="P458" s="103"/>
    </row>
    <row r="459" spans="1:16" s="22" customFormat="1" ht="51" hidden="1" outlineLevel="1">
      <c r="A459" s="63"/>
      <c r="B459" s="63"/>
      <c r="C459" s="59">
        <v>2320</v>
      </c>
      <c r="D459" s="53" t="s">
        <v>128</v>
      </c>
      <c r="E459" s="43"/>
      <c r="F459" s="88">
        <v>91532</v>
      </c>
      <c r="G459" s="77"/>
      <c r="H459" s="77"/>
      <c r="I459" s="75">
        <f t="shared" si="15"/>
        <v>91532</v>
      </c>
      <c r="N459" s="112"/>
      <c r="O459" s="112"/>
      <c r="P459" s="103"/>
    </row>
    <row r="460" spans="1:16" s="22" customFormat="1" ht="15" hidden="1" outlineLevel="1">
      <c r="A460" s="63"/>
      <c r="B460" s="63"/>
      <c r="C460" s="59">
        <v>4300</v>
      </c>
      <c r="D460" s="53" t="s">
        <v>52</v>
      </c>
      <c r="E460" s="43">
        <v>69992</v>
      </c>
      <c r="F460" s="88">
        <v>500</v>
      </c>
      <c r="G460" s="77"/>
      <c r="H460" s="77">
        <v>0</v>
      </c>
      <c r="I460" s="75">
        <f>F460+G460-H460</f>
        <v>500</v>
      </c>
      <c r="N460" s="112"/>
      <c r="O460" s="112"/>
      <c r="P460" s="103"/>
    </row>
    <row r="461" spans="1:16" s="4" customFormat="1" ht="15.75">
      <c r="A461" s="37"/>
      <c r="B461" s="37">
        <v>85218</v>
      </c>
      <c r="C461" s="41"/>
      <c r="D461" s="48" t="s">
        <v>86</v>
      </c>
      <c r="E461" s="42">
        <f>SUM(E462:E462)</f>
        <v>43650</v>
      </c>
      <c r="F461" s="71"/>
      <c r="G461" s="73">
        <f>SUM(G462:G462)</f>
        <v>0</v>
      </c>
      <c r="H461" s="73">
        <f>SUM(H462:H462)</f>
        <v>7000</v>
      </c>
      <c r="I461" s="73">
        <f t="shared" si="15"/>
        <v>-7000</v>
      </c>
      <c r="N461" s="113"/>
      <c r="O461" s="113"/>
      <c r="P461" s="104"/>
    </row>
    <row r="462" spans="1:16" s="22" customFormat="1" ht="15" outlineLevel="1">
      <c r="A462" s="63"/>
      <c r="B462" s="63"/>
      <c r="C462" s="59">
        <v>4110</v>
      </c>
      <c r="D462" s="53" t="s">
        <v>21</v>
      </c>
      <c r="E462" s="43">
        <v>43650</v>
      </c>
      <c r="F462" s="88">
        <v>57687</v>
      </c>
      <c r="G462" s="77">
        <v>0</v>
      </c>
      <c r="H462" s="77">
        <v>7000</v>
      </c>
      <c r="I462" s="75">
        <f t="shared" si="15"/>
        <v>50687</v>
      </c>
      <c r="N462" s="112"/>
      <c r="O462" s="112"/>
      <c r="P462" s="103"/>
    </row>
    <row r="463" spans="1:16" s="4" customFormat="1" ht="38.25">
      <c r="A463" s="37"/>
      <c r="B463" s="37">
        <v>85220</v>
      </c>
      <c r="C463" s="41"/>
      <c r="D463" s="48" t="s">
        <v>62</v>
      </c>
      <c r="E463" s="42">
        <f>SUM(E464:E464)</f>
        <v>12064</v>
      </c>
      <c r="F463" s="71"/>
      <c r="G463" s="73">
        <f>SUM(G464:G464)</f>
        <v>0</v>
      </c>
      <c r="H463" s="73">
        <f>SUM(H464:H464)</f>
        <v>12000</v>
      </c>
      <c r="I463" s="73">
        <f t="shared" si="15"/>
        <v>-12000</v>
      </c>
      <c r="N463" s="113"/>
      <c r="O463" s="113"/>
      <c r="P463" s="104"/>
    </row>
    <row r="464" spans="1:16" s="22" customFormat="1" ht="15" outlineLevel="1">
      <c r="A464" s="63"/>
      <c r="B464" s="63"/>
      <c r="C464" s="59">
        <v>4210</v>
      </c>
      <c r="D464" s="53" t="s">
        <v>13</v>
      </c>
      <c r="E464" s="43">
        <v>12064</v>
      </c>
      <c r="F464" s="88">
        <v>12000</v>
      </c>
      <c r="G464" s="77">
        <v>0</v>
      </c>
      <c r="H464" s="77">
        <v>12000</v>
      </c>
      <c r="I464" s="75">
        <f>F464+G464-H464</f>
        <v>0</v>
      </c>
      <c r="N464" s="112"/>
      <c r="O464" s="112"/>
      <c r="P464" s="103"/>
    </row>
    <row r="465" spans="1:16" s="4" customFormat="1" ht="15.75" outlineLevel="1">
      <c r="A465" s="37"/>
      <c r="B465" s="37">
        <v>85295</v>
      </c>
      <c r="C465" s="41"/>
      <c r="D465" s="48" t="s">
        <v>100</v>
      </c>
      <c r="E465" s="42" t="e">
        <f>SUM(#REF!)</f>
        <v>#REF!</v>
      </c>
      <c r="F465" s="71">
        <f>SUM(F466:F467)</f>
        <v>0</v>
      </c>
      <c r="G465" s="71">
        <f>SUM(G466:G467)</f>
        <v>15600</v>
      </c>
      <c r="H465" s="71">
        <f>SUM(H466:H467)</f>
        <v>0</v>
      </c>
      <c r="I465" s="73">
        <f t="shared" si="15"/>
        <v>15600</v>
      </c>
      <c r="N465" s="113"/>
      <c r="O465" s="113"/>
      <c r="P465" s="104"/>
    </row>
    <row r="466" spans="1:16" s="22" customFormat="1" ht="15" outlineLevel="1">
      <c r="A466" s="63"/>
      <c r="B466" s="63"/>
      <c r="C466" s="59">
        <v>4210</v>
      </c>
      <c r="D466" s="53" t="s">
        <v>13</v>
      </c>
      <c r="E466" s="43">
        <v>12064</v>
      </c>
      <c r="F466" s="88"/>
      <c r="G466" s="77">
        <f>12000+2100</f>
        <v>14100</v>
      </c>
      <c r="H466" s="77"/>
      <c r="I466" s="75">
        <f>F466+G466-H466</f>
        <v>14100</v>
      </c>
      <c r="N466" s="112"/>
      <c r="O466" s="112"/>
      <c r="P466" s="103"/>
    </row>
    <row r="467" spans="1:9" ht="25.5" outlineLevel="2">
      <c r="A467" s="30"/>
      <c r="B467" s="30"/>
      <c r="C467" s="35">
        <v>6060</v>
      </c>
      <c r="D467" s="51" t="s">
        <v>141</v>
      </c>
      <c r="E467" s="43">
        <v>93852</v>
      </c>
      <c r="F467" s="89"/>
      <c r="G467" s="69">
        <v>1500</v>
      </c>
      <c r="H467" s="69"/>
      <c r="I467" s="75">
        <f>F467+G467-H467</f>
        <v>1500</v>
      </c>
    </row>
    <row r="468" spans="1:16" s="3" customFormat="1" ht="25.5">
      <c r="A468" s="30">
        <v>853</v>
      </c>
      <c r="B468" s="30"/>
      <c r="C468" s="31"/>
      <c r="D468" s="49" t="s">
        <v>64</v>
      </c>
      <c r="E468" s="33" t="e">
        <f>#REF!+#REF!+E469+#REF!</f>
        <v>#REF!</v>
      </c>
      <c r="F468" s="87">
        <f>F469</f>
        <v>0</v>
      </c>
      <c r="G468" s="87">
        <f>G469</f>
        <v>6080</v>
      </c>
      <c r="H468" s="87">
        <f>H469</f>
        <v>6080</v>
      </c>
      <c r="I468" s="70">
        <f t="shared" si="15"/>
        <v>0</v>
      </c>
      <c r="N468" s="114"/>
      <c r="O468" s="114"/>
      <c r="P468" s="105"/>
    </row>
    <row r="469" spans="1:16" s="22" customFormat="1" ht="15.75" outlineLevel="1">
      <c r="A469" s="63"/>
      <c r="B469" s="37">
        <v>85333</v>
      </c>
      <c r="C469" s="59"/>
      <c r="D469" s="48" t="s">
        <v>115</v>
      </c>
      <c r="E469" s="42">
        <f>SUM(E470:E480)</f>
        <v>1537429</v>
      </c>
      <c r="F469" s="71"/>
      <c r="G469" s="73">
        <f>SUM(G470:G480)</f>
        <v>6080</v>
      </c>
      <c r="H469" s="73">
        <f>SUM(H470:H480)</f>
        <v>6080</v>
      </c>
      <c r="I469" s="73">
        <f aca="true" t="shared" si="16" ref="I469:I484">F469+G469-H469</f>
        <v>0</v>
      </c>
      <c r="N469" s="112"/>
      <c r="O469" s="112"/>
      <c r="P469" s="103"/>
    </row>
    <row r="470" spans="1:16" s="22" customFormat="1" ht="15" outlineLevel="2">
      <c r="A470" s="63"/>
      <c r="B470" s="63"/>
      <c r="C470" s="66">
        <v>4010</v>
      </c>
      <c r="D470" s="53" t="s">
        <v>19</v>
      </c>
      <c r="E470" s="43">
        <v>1082846</v>
      </c>
      <c r="F470" s="72">
        <v>1123253</v>
      </c>
      <c r="G470" s="75">
        <v>860</v>
      </c>
      <c r="H470" s="75"/>
      <c r="I470" s="75">
        <f t="shared" si="16"/>
        <v>1124113</v>
      </c>
      <c r="N470" s="112"/>
      <c r="O470" s="112"/>
      <c r="P470" s="103"/>
    </row>
    <row r="471" spans="1:16" s="22" customFormat="1" ht="15" outlineLevel="2">
      <c r="A471" s="63"/>
      <c r="B471" s="63"/>
      <c r="C471" s="59">
        <v>4040</v>
      </c>
      <c r="D471" s="53" t="s">
        <v>20</v>
      </c>
      <c r="E471" s="43">
        <v>72129</v>
      </c>
      <c r="F471" s="72">
        <v>84533</v>
      </c>
      <c r="G471" s="75"/>
      <c r="H471" s="75"/>
      <c r="I471" s="75">
        <f t="shared" si="16"/>
        <v>84533</v>
      </c>
      <c r="N471" s="112"/>
      <c r="O471" s="112"/>
      <c r="P471" s="103"/>
    </row>
    <row r="472" spans="1:16" s="22" customFormat="1" ht="15" outlineLevel="2">
      <c r="A472" s="63"/>
      <c r="B472" s="63"/>
      <c r="C472" s="59">
        <v>4110</v>
      </c>
      <c r="D472" s="53" t="s">
        <v>21</v>
      </c>
      <c r="E472" s="43">
        <v>196662</v>
      </c>
      <c r="F472" s="72">
        <v>210051</v>
      </c>
      <c r="G472" s="75">
        <v>0</v>
      </c>
      <c r="H472" s="75">
        <v>690</v>
      </c>
      <c r="I472" s="75">
        <f t="shared" si="16"/>
        <v>209361</v>
      </c>
      <c r="N472" s="112"/>
      <c r="O472" s="112"/>
      <c r="P472" s="103"/>
    </row>
    <row r="473" spans="1:16" s="22" customFormat="1" ht="15" outlineLevel="2">
      <c r="A473" s="63"/>
      <c r="B473" s="63"/>
      <c r="C473" s="59">
        <v>4120</v>
      </c>
      <c r="D473" s="53" t="s">
        <v>22</v>
      </c>
      <c r="E473" s="43">
        <v>27964</v>
      </c>
      <c r="F473" s="72">
        <v>30131</v>
      </c>
      <c r="G473" s="75">
        <v>0</v>
      </c>
      <c r="H473" s="75">
        <v>170</v>
      </c>
      <c r="I473" s="75">
        <f t="shared" si="16"/>
        <v>29961</v>
      </c>
      <c r="N473" s="112"/>
      <c r="O473" s="112"/>
      <c r="P473" s="103"/>
    </row>
    <row r="474" spans="1:16" s="22" customFormat="1" ht="15" outlineLevel="2">
      <c r="A474" s="63"/>
      <c r="B474" s="63"/>
      <c r="C474" s="59">
        <v>4140</v>
      </c>
      <c r="D474" s="53" t="s">
        <v>97</v>
      </c>
      <c r="E474" s="43"/>
      <c r="F474" s="72"/>
      <c r="G474" s="75">
        <v>27</v>
      </c>
      <c r="H474" s="75"/>
      <c r="I474" s="75">
        <f t="shared" si="16"/>
        <v>27</v>
      </c>
      <c r="N474" s="112"/>
      <c r="O474" s="112"/>
      <c r="P474" s="103"/>
    </row>
    <row r="475" spans="1:16" s="22" customFormat="1" ht="15" outlineLevel="2">
      <c r="A475" s="63"/>
      <c r="B475" s="63"/>
      <c r="C475" s="59">
        <v>4210</v>
      </c>
      <c r="D475" s="53" t="s">
        <v>13</v>
      </c>
      <c r="E475" s="43">
        <v>45261</v>
      </c>
      <c r="F475" s="72">
        <v>37124</v>
      </c>
      <c r="G475" s="75">
        <v>4714</v>
      </c>
      <c r="H475" s="75"/>
      <c r="I475" s="75">
        <f t="shared" si="16"/>
        <v>41838</v>
      </c>
      <c r="N475" s="112"/>
      <c r="O475" s="112"/>
      <c r="P475" s="103"/>
    </row>
    <row r="476" spans="1:16" s="22" customFormat="1" ht="15" outlineLevel="2">
      <c r="A476" s="63"/>
      <c r="B476" s="63"/>
      <c r="C476" s="59">
        <v>4260</v>
      </c>
      <c r="D476" s="53" t="s">
        <v>23</v>
      </c>
      <c r="E476" s="43">
        <v>31212</v>
      </c>
      <c r="F476" s="72">
        <v>43500</v>
      </c>
      <c r="G476" s="75"/>
      <c r="H476" s="75">
        <v>3500</v>
      </c>
      <c r="I476" s="75">
        <f t="shared" si="16"/>
        <v>40000</v>
      </c>
      <c r="N476" s="112"/>
      <c r="O476" s="112"/>
      <c r="P476" s="103"/>
    </row>
    <row r="477" spans="1:16" s="22" customFormat="1" ht="15" outlineLevel="2">
      <c r="A477" s="63"/>
      <c r="B477" s="63"/>
      <c r="C477" s="59">
        <v>4280</v>
      </c>
      <c r="D477" s="53" t="s">
        <v>117</v>
      </c>
      <c r="E477" s="43">
        <v>1111</v>
      </c>
      <c r="F477" s="72">
        <v>1400</v>
      </c>
      <c r="G477" s="75"/>
      <c r="H477" s="75">
        <v>220</v>
      </c>
      <c r="I477" s="75">
        <f t="shared" si="16"/>
        <v>1180</v>
      </c>
      <c r="N477" s="112"/>
      <c r="O477" s="112"/>
      <c r="P477" s="103"/>
    </row>
    <row r="478" spans="1:16" s="22" customFormat="1" ht="15" outlineLevel="2">
      <c r="A478" s="63"/>
      <c r="B478" s="63"/>
      <c r="C478" s="59">
        <v>4300</v>
      </c>
      <c r="D478" s="53" t="s">
        <v>116</v>
      </c>
      <c r="E478" s="43">
        <v>80244</v>
      </c>
      <c r="F478" s="72">
        <v>11000</v>
      </c>
      <c r="G478" s="75"/>
      <c r="H478" s="75">
        <v>1500</v>
      </c>
      <c r="I478" s="75">
        <f t="shared" si="16"/>
        <v>9500</v>
      </c>
      <c r="N478" s="112"/>
      <c r="O478" s="112"/>
      <c r="P478" s="103"/>
    </row>
    <row r="479" spans="1:16" s="22" customFormat="1" ht="25.5" outlineLevel="2">
      <c r="A479" s="63"/>
      <c r="B479" s="63"/>
      <c r="C479" s="59">
        <v>4360</v>
      </c>
      <c r="D479" s="53" t="s">
        <v>123</v>
      </c>
      <c r="E479" s="43"/>
      <c r="F479" s="78">
        <v>1400</v>
      </c>
      <c r="G479" s="82">
        <v>175</v>
      </c>
      <c r="H479" s="82"/>
      <c r="I479" s="75">
        <f t="shared" si="16"/>
        <v>1575</v>
      </c>
      <c r="N479" s="112"/>
      <c r="O479" s="112"/>
      <c r="P479" s="103"/>
    </row>
    <row r="480" spans="1:16" s="22" customFormat="1" ht="25.5" outlineLevel="2">
      <c r="A480" s="63"/>
      <c r="B480" s="63"/>
      <c r="C480" s="59">
        <v>4370</v>
      </c>
      <c r="D480" s="53" t="s">
        <v>119</v>
      </c>
      <c r="E480" s="43"/>
      <c r="F480" s="78">
        <v>7017</v>
      </c>
      <c r="G480" s="82">
        <v>304</v>
      </c>
      <c r="H480" s="82"/>
      <c r="I480" s="75">
        <f t="shared" si="16"/>
        <v>7321</v>
      </c>
      <c r="N480" s="112"/>
      <c r="O480" s="112"/>
      <c r="P480" s="103"/>
    </row>
    <row r="481" spans="1:16" s="3" customFormat="1" ht="15.75">
      <c r="A481" s="30">
        <v>854</v>
      </c>
      <c r="B481" s="30"/>
      <c r="C481" s="31"/>
      <c r="D481" s="49" t="s">
        <v>74</v>
      </c>
      <c r="E481" s="33" t="e">
        <f>E482+E484+E486+#REF!+E495+#REF!+#REF!</f>
        <v>#REF!</v>
      </c>
      <c r="F481" s="87">
        <f>F482+F484+F486+F495</f>
        <v>0</v>
      </c>
      <c r="G481" s="87">
        <f>G482+G484+G486+G495</f>
        <v>6882</v>
      </c>
      <c r="H481" s="87">
        <f>H482+H484+H486+H495</f>
        <v>18370</v>
      </c>
      <c r="I481" s="70">
        <f t="shared" si="16"/>
        <v>-11488</v>
      </c>
      <c r="N481" s="114"/>
      <c r="O481" s="114"/>
      <c r="P481" s="105"/>
    </row>
    <row r="482" spans="1:16" s="4" customFormat="1" ht="23.25" customHeight="1">
      <c r="A482" s="37"/>
      <c r="B482" s="37">
        <v>85401</v>
      </c>
      <c r="C482" s="41"/>
      <c r="D482" s="48" t="s">
        <v>75</v>
      </c>
      <c r="E482" s="42">
        <f>SUM(E483:E483)</f>
        <v>123067</v>
      </c>
      <c r="F482" s="71"/>
      <c r="G482" s="73">
        <f>SUM(G483:G483)</f>
        <v>0</v>
      </c>
      <c r="H482" s="73">
        <f>SUM(H483:H483)</f>
        <v>3917</v>
      </c>
      <c r="I482" s="73">
        <f t="shared" si="16"/>
        <v>-3917</v>
      </c>
      <c r="N482" s="113"/>
      <c r="O482" s="113"/>
      <c r="P482" s="104"/>
    </row>
    <row r="483" spans="1:9" ht="15" outlineLevel="1">
      <c r="A483" s="34"/>
      <c r="B483" s="34"/>
      <c r="C483" s="35">
        <v>4010</v>
      </c>
      <c r="D483" s="40" t="s">
        <v>19</v>
      </c>
      <c r="E483" s="43">
        <v>123067</v>
      </c>
      <c r="F483" s="72">
        <v>148304</v>
      </c>
      <c r="G483" s="75"/>
      <c r="H483" s="75">
        <v>3917</v>
      </c>
      <c r="I483" s="75">
        <f t="shared" si="16"/>
        <v>144387</v>
      </c>
    </row>
    <row r="484" spans="1:16" s="4" customFormat="1" ht="25.5">
      <c r="A484" s="37"/>
      <c r="B484" s="37">
        <v>85406</v>
      </c>
      <c r="C484" s="41"/>
      <c r="D484" s="48" t="s">
        <v>84</v>
      </c>
      <c r="E484" s="42" t="e">
        <f>SUM(#REF!)</f>
        <v>#REF!</v>
      </c>
      <c r="F484" s="71"/>
      <c r="G484" s="71">
        <f>SUM(G485:G485)</f>
        <v>0</v>
      </c>
      <c r="H484" s="71">
        <f>SUM(H485:H485)</f>
        <v>13</v>
      </c>
      <c r="I484" s="73">
        <f t="shared" si="16"/>
        <v>-13</v>
      </c>
      <c r="N484" s="113"/>
      <c r="O484" s="113"/>
      <c r="P484" s="104"/>
    </row>
    <row r="485" spans="1:9" ht="15" outlineLevel="1">
      <c r="A485" s="34"/>
      <c r="B485" s="34"/>
      <c r="C485" s="35">
        <v>4110</v>
      </c>
      <c r="D485" s="40" t="s">
        <v>67</v>
      </c>
      <c r="E485" s="43">
        <v>59958</v>
      </c>
      <c r="F485" s="72">
        <v>71168</v>
      </c>
      <c r="G485" s="75"/>
      <c r="H485" s="75">
        <v>13</v>
      </c>
      <c r="I485" s="75">
        <f>F485+G485-H485</f>
        <v>71155</v>
      </c>
    </row>
    <row r="486" spans="1:16" s="4" customFormat="1" ht="15.75">
      <c r="A486" s="37"/>
      <c r="B486" s="37">
        <v>85410</v>
      </c>
      <c r="C486" s="41"/>
      <c r="D486" s="48" t="s">
        <v>76</v>
      </c>
      <c r="E486" s="42">
        <f>SUM(E487:E494)</f>
        <v>767258</v>
      </c>
      <c r="F486" s="71"/>
      <c r="G486" s="71">
        <f>SUM(G487:G494)</f>
        <v>882</v>
      </c>
      <c r="H486" s="71">
        <f>SUM(H487:H494)</f>
        <v>14440</v>
      </c>
      <c r="I486" s="73">
        <f aca="true" t="shared" si="17" ref="I486:I494">F486+G486-H486</f>
        <v>-13558</v>
      </c>
      <c r="N486" s="113"/>
      <c r="O486" s="113"/>
      <c r="P486" s="104"/>
    </row>
    <row r="487" spans="1:9" ht="25.5" outlineLevel="1">
      <c r="A487" s="34"/>
      <c r="B487" s="34"/>
      <c r="C487" s="35">
        <v>3020</v>
      </c>
      <c r="D487" s="40" t="s">
        <v>87</v>
      </c>
      <c r="E487" s="43">
        <v>21529</v>
      </c>
      <c r="F487" s="72">
        <v>26200</v>
      </c>
      <c r="G487" s="75"/>
      <c r="H487" s="75">
        <v>320</v>
      </c>
      <c r="I487" s="75">
        <f t="shared" si="17"/>
        <v>25880</v>
      </c>
    </row>
    <row r="488" spans="1:9" ht="15" outlineLevel="1">
      <c r="A488" s="34"/>
      <c r="B488" s="34"/>
      <c r="C488" s="35">
        <v>4010</v>
      </c>
      <c r="D488" s="40" t="s">
        <v>19</v>
      </c>
      <c r="E488" s="43">
        <v>334385</v>
      </c>
      <c r="F488" s="72">
        <v>463360</v>
      </c>
      <c r="G488" s="75"/>
      <c r="H488" s="75"/>
      <c r="I488" s="75">
        <f t="shared" si="17"/>
        <v>463360</v>
      </c>
    </row>
    <row r="489" spans="1:9" ht="15" outlineLevel="1">
      <c r="A489" s="34"/>
      <c r="B489" s="34"/>
      <c r="C489" s="35">
        <v>4040</v>
      </c>
      <c r="D489" s="40" t="s">
        <v>20</v>
      </c>
      <c r="E489" s="43">
        <v>22548</v>
      </c>
      <c r="F489" s="72">
        <v>32664</v>
      </c>
      <c r="G489" s="75"/>
      <c r="H489" s="75">
        <v>0</v>
      </c>
      <c r="I489" s="75">
        <f t="shared" si="17"/>
        <v>32664</v>
      </c>
    </row>
    <row r="490" spans="1:9" ht="15" outlineLevel="1">
      <c r="A490" s="34"/>
      <c r="B490" s="34"/>
      <c r="C490" s="35">
        <v>4110</v>
      </c>
      <c r="D490" s="40" t="s">
        <v>67</v>
      </c>
      <c r="E490" s="43">
        <v>61810</v>
      </c>
      <c r="F490" s="72">
        <v>86910</v>
      </c>
      <c r="G490" s="75"/>
      <c r="H490" s="75">
        <v>1000</v>
      </c>
      <c r="I490" s="75">
        <f t="shared" si="17"/>
        <v>85910</v>
      </c>
    </row>
    <row r="491" spans="1:9" ht="15" outlineLevel="1">
      <c r="A491" s="34"/>
      <c r="B491" s="34"/>
      <c r="C491" s="35">
        <v>4120</v>
      </c>
      <c r="D491" s="40" t="s">
        <v>22</v>
      </c>
      <c r="E491" s="43">
        <v>8379</v>
      </c>
      <c r="F491" s="72">
        <v>12267</v>
      </c>
      <c r="G491" s="75"/>
      <c r="H491" s="75">
        <v>120</v>
      </c>
      <c r="I491" s="75">
        <f t="shared" si="17"/>
        <v>12147</v>
      </c>
    </row>
    <row r="492" spans="1:9" ht="15" outlineLevel="1">
      <c r="A492" s="34"/>
      <c r="B492" s="34"/>
      <c r="C492" s="35">
        <v>4210</v>
      </c>
      <c r="D492" s="40" t="s">
        <v>13</v>
      </c>
      <c r="E492" s="43">
        <v>280967</v>
      </c>
      <c r="F492" s="72">
        <v>330700</v>
      </c>
      <c r="G492" s="75">
        <v>524</v>
      </c>
      <c r="H492" s="75">
        <v>10000</v>
      </c>
      <c r="I492" s="75">
        <f t="shared" si="17"/>
        <v>321224</v>
      </c>
    </row>
    <row r="493" spans="1:9" ht="15" outlineLevel="1">
      <c r="A493" s="34"/>
      <c r="B493" s="34"/>
      <c r="C493" s="35">
        <v>4260</v>
      </c>
      <c r="D493" s="40" t="s">
        <v>23</v>
      </c>
      <c r="E493" s="43">
        <v>37280</v>
      </c>
      <c r="F493" s="72">
        <v>42700</v>
      </c>
      <c r="G493" s="75"/>
      <c r="H493" s="75">
        <v>3000</v>
      </c>
      <c r="I493" s="75">
        <f t="shared" si="17"/>
        <v>39700</v>
      </c>
    </row>
    <row r="494" spans="1:9" ht="15" outlineLevel="1">
      <c r="A494" s="34"/>
      <c r="B494" s="34"/>
      <c r="C494" s="35">
        <v>4270</v>
      </c>
      <c r="D494" s="40" t="s">
        <v>24</v>
      </c>
      <c r="E494" s="43">
        <v>360</v>
      </c>
      <c r="F494" s="72">
        <v>66540</v>
      </c>
      <c r="G494" s="75">
        <v>358</v>
      </c>
      <c r="H494" s="75"/>
      <c r="I494" s="75">
        <f t="shared" si="17"/>
        <v>66898</v>
      </c>
    </row>
    <row r="495" spans="1:16" s="4" customFormat="1" ht="15.75">
      <c r="A495" s="37"/>
      <c r="B495" s="37">
        <v>85415</v>
      </c>
      <c r="C495" s="41"/>
      <c r="D495" s="48" t="s">
        <v>77</v>
      </c>
      <c r="E495" s="39">
        <f>SUM(E496:E496)</f>
        <v>46740</v>
      </c>
      <c r="F495" s="71"/>
      <c r="G495" s="71">
        <f>SUM(G496:G496)</f>
        <v>6000</v>
      </c>
      <c r="H495" s="71">
        <f>SUM(H496:H496)</f>
        <v>0</v>
      </c>
      <c r="I495" s="73">
        <f>F495+G495-H495</f>
        <v>6000</v>
      </c>
      <c r="N495" s="113"/>
      <c r="O495" s="113"/>
      <c r="P495" s="104"/>
    </row>
    <row r="496" spans="1:16" s="1" customFormat="1" ht="25.5" outlineLevel="1">
      <c r="A496" s="34"/>
      <c r="B496" s="34"/>
      <c r="C496" s="35">
        <v>3240</v>
      </c>
      <c r="D496" s="40" t="s">
        <v>95</v>
      </c>
      <c r="E496" s="36">
        <v>46740</v>
      </c>
      <c r="F496" s="72">
        <v>70600</v>
      </c>
      <c r="G496" s="72">
        <v>6000</v>
      </c>
      <c r="H496" s="72"/>
      <c r="I496" s="75">
        <f>F496+G496-H496</f>
        <v>76600</v>
      </c>
      <c r="N496" s="116"/>
      <c r="O496" s="116"/>
      <c r="P496" s="107"/>
    </row>
    <row r="497" spans="1:16" s="14" customFormat="1" ht="25.5">
      <c r="A497" s="30">
        <v>921</v>
      </c>
      <c r="B497" s="30"/>
      <c r="C497" s="31"/>
      <c r="D497" s="49" t="s">
        <v>78</v>
      </c>
      <c r="E497" s="33" t="e">
        <f>E498+#REF!+#REF!</f>
        <v>#REF!</v>
      </c>
      <c r="F497" s="87">
        <f>F498</f>
        <v>0</v>
      </c>
      <c r="G497" s="87">
        <f>G498</f>
        <v>2605</v>
      </c>
      <c r="H497" s="87">
        <f>H498</f>
        <v>4147</v>
      </c>
      <c r="I497" s="70">
        <f aca="true" t="shared" si="18" ref="I497:I502">F497+G497-H497</f>
        <v>-1542</v>
      </c>
      <c r="N497" s="110"/>
      <c r="O497" s="110"/>
      <c r="P497" s="101"/>
    </row>
    <row r="498" spans="1:16" s="13" customFormat="1" ht="15.75" outlineLevel="1">
      <c r="A498" s="37"/>
      <c r="B498" s="37">
        <v>92195</v>
      </c>
      <c r="C498" s="41"/>
      <c r="D498" s="48" t="s">
        <v>43</v>
      </c>
      <c r="E498" s="42">
        <f>SUM(E499:E501)</f>
        <v>30550</v>
      </c>
      <c r="F498" s="71"/>
      <c r="G498" s="71">
        <f>SUM(G499:G501)</f>
        <v>2605</v>
      </c>
      <c r="H498" s="71">
        <f>SUM(H499:H501)</f>
        <v>4147</v>
      </c>
      <c r="I498" s="73">
        <f t="shared" si="18"/>
        <v>-1542</v>
      </c>
      <c r="N498" s="111"/>
      <c r="O498" s="111"/>
      <c r="P498" s="102"/>
    </row>
    <row r="499" spans="1:9" ht="15" outlineLevel="2">
      <c r="A499" s="34"/>
      <c r="B499" s="34"/>
      <c r="C499" s="35">
        <v>4210</v>
      </c>
      <c r="D499" s="40" t="s">
        <v>13</v>
      </c>
      <c r="E499" s="43">
        <v>23088</v>
      </c>
      <c r="F499" s="88">
        <v>15847</v>
      </c>
      <c r="G499" s="77">
        <v>5</v>
      </c>
      <c r="H499" s="77">
        <f>5+1000</f>
        <v>1005</v>
      </c>
      <c r="I499" s="75">
        <f t="shared" si="18"/>
        <v>14847</v>
      </c>
    </row>
    <row r="500" spans="1:9" ht="15" outlineLevel="2">
      <c r="A500" s="34"/>
      <c r="B500" s="34"/>
      <c r="C500" s="35">
        <v>4170</v>
      </c>
      <c r="D500" s="40" t="s">
        <v>90</v>
      </c>
      <c r="E500" s="43">
        <v>1340</v>
      </c>
      <c r="F500" s="88">
        <v>0</v>
      </c>
      <c r="G500" s="77">
        <v>2600</v>
      </c>
      <c r="H500" s="77"/>
      <c r="I500" s="75">
        <f t="shared" si="18"/>
        <v>2600</v>
      </c>
    </row>
    <row r="501" spans="1:9" ht="15" outlineLevel="2">
      <c r="A501" s="34"/>
      <c r="B501" s="34"/>
      <c r="C501" s="35">
        <v>4300</v>
      </c>
      <c r="D501" s="40" t="s">
        <v>35</v>
      </c>
      <c r="E501" s="43">
        <v>6122</v>
      </c>
      <c r="F501" s="88">
        <v>18200</v>
      </c>
      <c r="G501" s="77"/>
      <c r="H501" s="77">
        <v>3142</v>
      </c>
      <c r="I501" s="75">
        <f t="shared" si="18"/>
        <v>15058</v>
      </c>
    </row>
    <row r="502" spans="1:16" s="14" customFormat="1" ht="15.75">
      <c r="A502" s="30">
        <v>926</v>
      </c>
      <c r="B502" s="30"/>
      <c r="C502" s="31"/>
      <c r="D502" s="49" t="s">
        <v>79</v>
      </c>
      <c r="E502" s="33">
        <f>SUM(E503:E503)</f>
        <v>17889</v>
      </c>
      <c r="F502" s="87"/>
      <c r="G502" s="70">
        <f>SUM(G503:G503)</f>
        <v>2410</v>
      </c>
      <c r="H502" s="70">
        <f>SUM(H503:H503)</f>
        <v>6332</v>
      </c>
      <c r="I502" s="70">
        <f t="shared" si="18"/>
        <v>-3922</v>
      </c>
      <c r="N502" s="110"/>
      <c r="O502" s="110"/>
      <c r="P502" s="101"/>
    </row>
    <row r="503" spans="1:16" s="13" customFormat="1" ht="25.5" outlineLevel="1">
      <c r="A503" s="37"/>
      <c r="B503" s="37">
        <v>92605</v>
      </c>
      <c r="C503" s="41"/>
      <c r="D503" s="48" t="s">
        <v>80</v>
      </c>
      <c r="E503" s="42">
        <f>SUM(E504:E508)</f>
        <v>17889</v>
      </c>
      <c r="F503" s="71"/>
      <c r="G503" s="73">
        <f>SUM(G504:G508)</f>
        <v>2410</v>
      </c>
      <c r="H503" s="73">
        <f>SUM(H504:H508)</f>
        <v>6332</v>
      </c>
      <c r="I503" s="73">
        <f aca="true" t="shared" si="19" ref="I503:I508">F503+G503-H503</f>
        <v>-3922</v>
      </c>
      <c r="N503" s="111"/>
      <c r="O503" s="111"/>
      <c r="P503" s="102"/>
    </row>
    <row r="504" spans="1:9" ht="15" outlineLevel="2">
      <c r="A504" s="34"/>
      <c r="B504" s="34"/>
      <c r="C504" s="35">
        <v>4210</v>
      </c>
      <c r="D504" s="40" t="s">
        <v>13</v>
      </c>
      <c r="E504" s="43">
        <v>12036</v>
      </c>
      <c r="F504" s="88">
        <v>30260</v>
      </c>
      <c r="G504" s="77">
        <v>950</v>
      </c>
      <c r="H504" s="77">
        <v>4000</v>
      </c>
      <c r="I504" s="75">
        <f t="shared" si="19"/>
        <v>27210</v>
      </c>
    </row>
    <row r="505" spans="1:9" ht="15" outlineLevel="1">
      <c r="A505" s="34"/>
      <c r="B505" s="34"/>
      <c r="C505" s="35">
        <v>4110</v>
      </c>
      <c r="D505" s="40" t="s">
        <v>67</v>
      </c>
      <c r="E505" s="43"/>
      <c r="F505" s="88">
        <v>70</v>
      </c>
      <c r="G505" s="77">
        <v>70</v>
      </c>
      <c r="H505" s="77">
        <v>48</v>
      </c>
      <c r="I505" s="75">
        <f t="shared" si="19"/>
        <v>92</v>
      </c>
    </row>
    <row r="506" spans="1:9" ht="15" outlineLevel="2">
      <c r="A506" s="34"/>
      <c r="B506" s="34"/>
      <c r="C506" s="35">
        <v>4170</v>
      </c>
      <c r="D506" s="40" t="s">
        <v>90</v>
      </c>
      <c r="E506" s="43">
        <v>1440</v>
      </c>
      <c r="F506" s="88">
        <v>4120</v>
      </c>
      <c r="G506" s="77">
        <v>0</v>
      </c>
      <c r="H506" s="77">
        <v>1264</v>
      </c>
      <c r="I506" s="75">
        <f t="shared" si="19"/>
        <v>2856</v>
      </c>
    </row>
    <row r="507" spans="1:9" ht="15" outlineLevel="2">
      <c r="A507" s="34"/>
      <c r="B507" s="34"/>
      <c r="C507" s="35">
        <v>4300</v>
      </c>
      <c r="D507" s="40" t="s">
        <v>35</v>
      </c>
      <c r="E507" s="43">
        <v>4024</v>
      </c>
      <c r="F507" s="88">
        <v>6440</v>
      </c>
      <c r="G507" s="77">
        <v>1390</v>
      </c>
      <c r="H507" s="77"/>
      <c r="I507" s="75">
        <f t="shared" si="19"/>
        <v>7830</v>
      </c>
    </row>
    <row r="508" spans="1:9" ht="15" outlineLevel="2">
      <c r="A508" s="34"/>
      <c r="B508" s="34"/>
      <c r="C508" s="35">
        <v>4410</v>
      </c>
      <c r="D508" s="40" t="s">
        <v>25</v>
      </c>
      <c r="E508" s="43">
        <v>389</v>
      </c>
      <c r="F508" s="88">
        <v>1020</v>
      </c>
      <c r="G508" s="77"/>
      <c r="H508" s="77">
        <v>1020</v>
      </c>
      <c r="I508" s="75">
        <f t="shared" si="19"/>
        <v>0</v>
      </c>
    </row>
    <row r="509" spans="1:16" s="14" customFormat="1" ht="15.75">
      <c r="A509" s="30"/>
      <c r="B509" s="30"/>
      <c r="C509" s="31"/>
      <c r="D509" s="49" t="s">
        <v>46</v>
      </c>
      <c r="E509" s="33" t="e">
        <f>SUM(E7+E10+E15+E44+E71+E105+#REF!+#REF!+E148+#REF!+#REF!+#REF!+#REF!+E481+E497+E502)</f>
        <v>#REF!</v>
      </c>
      <c r="F509" s="96"/>
      <c r="G509" s="96">
        <f>(G7+G10+G15+G44+G71+G105+G148+G183+G468+G481+G497+G502)</f>
        <v>169994</v>
      </c>
      <c r="H509" s="96">
        <f>(H7+H10+H15+H44+H71+H105+H148+H183+H468+H481+H497+H502)</f>
        <v>473190</v>
      </c>
      <c r="I509" s="70">
        <f>F509+G509-H509</f>
        <v>-303196</v>
      </c>
      <c r="N509" s="110"/>
      <c r="O509" s="110"/>
      <c r="P509" s="101"/>
    </row>
    <row r="510" spans="1:16" s="14" customFormat="1" ht="15">
      <c r="A510" s="9"/>
      <c r="B510" s="9"/>
      <c r="C510" s="11"/>
      <c r="D510" s="20"/>
      <c r="E510" s="25"/>
      <c r="F510" s="86"/>
      <c r="G510" s="68"/>
      <c r="H510" s="68"/>
      <c r="I510" s="68"/>
      <c r="N510" s="110"/>
      <c r="O510" s="110"/>
      <c r="P510" s="101"/>
    </row>
  </sheetData>
  <mergeCells count="6">
    <mergeCell ref="L15:P15"/>
    <mergeCell ref="L31:O31"/>
    <mergeCell ref="L29:O29"/>
    <mergeCell ref="L28:O28"/>
    <mergeCell ref="L20:P20"/>
    <mergeCell ref="L27:P27"/>
  </mergeCells>
  <printOptions/>
  <pageMargins left="0.25" right="0.18" top="0.5" bottom="0.27" header="0.5" footer="0.34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6">
      <selection activeCell="E13" sqref="E13"/>
    </sheetView>
  </sheetViews>
  <sheetFormatPr defaultColWidth="9.00390625" defaultRowHeight="12.75"/>
  <cols>
    <col min="1" max="1" width="4.25390625" style="0" customWidth="1"/>
    <col min="2" max="2" width="15.75390625" style="0" customWidth="1"/>
    <col min="3" max="3" width="17.375" style="0" customWidth="1"/>
    <col min="4" max="4" width="27.375" style="0" customWidth="1"/>
    <col min="5" max="5" width="12.25390625" style="0" customWidth="1"/>
    <col min="6" max="6" width="9.625" style="0" bestFit="1" customWidth="1"/>
    <col min="7" max="7" width="16.125" style="2" customWidth="1"/>
  </cols>
  <sheetData>
    <row r="3" spans="1:5" ht="15">
      <c r="A3" s="29" t="s">
        <v>163</v>
      </c>
      <c r="B3" s="29" t="s">
        <v>164</v>
      </c>
      <c r="C3" s="117" t="s">
        <v>165</v>
      </c>
      <c r="D3" s="118" t="s">
        <v>166</v>
      </c>
      <c r="E3" s="119" t="s">
        <v>167</v>
      </c>
    </row>
    <row r="4" spans="1:5" ht="15">
      <c r="A4" s="145" t="s">
        <v>170</v>
      </c>
      <c r="B4" s="146"/>
      <c r="C4" s="146"/>
      <c r="D4" s="146"/>
      <c r="E4" s="147"/>
    </row>
    <row r="5" spans="1:5" ht="51">
      <c r="A5" s="29">
        <v>1</v>
      </c>
      <c r="B5" s="29" t="s">
        <v>168</v>
      </c>
      <c r="C5" s="117" t="s">
        <v>169</v>
      </c>
      <c r="D5" s="117" t="s">
        <v>182</v>
      </c>
      <c r="E5" s="120">
        <v>2500</v>
      </c>
    </row>
    <row r="6" spans="1:5" ht="63.75">
      <c r="A6" s="29">
        <v>2</v>
      </c>
      <c r="B6" s="29" t="s">
        <v>174</v>
      </c>
      <c r="C6" s="117" t="s">
        <v>196</v>
      </c>
      <c r="D6" s="117" t="s">
        <v>176</v>
      </c>
      <c r="E6" s="120">
        <v>687</v>
      </c>
    </row>
    <row r="7" spans="1:5" ht="25.5">
      <c r="A7" s="29">
        <v>3</v>
      </c>
      <c r="B7" s="29" t="s">
        <v>186</v>
      </c>
      <c r="C7" s="117" t="s">
        <v>187</v>
      </c>
      <c r="D7" s="117" t="s">
        <v>197</v>
      </c>
      <c r="E7" s="120">
        <v>3700</v>
      </c>
    </row>
    <row r="8" spans="1:5" ht="76.5">
      <c r="A8" s="29">
        <v>4</v>
      </c>
      <c r="B8" s="29" t="s">
        <v>190</v>
      </c>
      <c r="C8" s="117" t="s">
        <v>187</v>
      </c>
      <c r="D8" s="117" t="s">
        <v>198</v>
      </c>
      <c r="E8" s="120">
        <v>1420</v>
      </c>
    </row>
    <row r="9" spans="1:5" ht="89.25">
      <c r="A9" s="29">
        <v>5</v>
      </c>
      <c r="B9" s="29" t="s">
        <v>189</v>
      </c>
      <c r="C9" s="117" t="s">
        <v>151</v>
      </c>
      <c r="D9" s="117" t="s">
        <v>191</v>
      </c>
      <c r="E9" s="120">
        <v>4800</v>
      </c>
    </row>
    <row r="10" spans="1:5" ht="25.5">
      <c r="A10" s="29">
        <v>6</v>
      </c>
      <c r="B10" s="29" t="s">
        <v>172</v>
      </c>
      <c r="C10" s="117" t="s">
        <v>188</v>
      </c>
      <c r="D10" s="117" t="s">
        <v>192</v>
      </c>
      <c r="E10" s="120">
        <v>2000</v>
      </c>
    </row>
    <row r="11" spans="1:5" ht="76.5">
      <c r="A11" s="29">
        <v>7</v>
      </c>
      <c r="B11" s="29" t="s">
        <v>179</v>
      </c>
      <c r="C11" s="117" t="s">
        <v>180</v>
      </c>
      <c r="D11" s="117" t="s">
        <v>193</v>
      </c>
      <c r="E11" s="120">
        <v>3600</v>
      </c>
    </row>
    <row r="12" spans="1:5" ht="38.25">
      <c r="A12" s="29">
        <v>8</v>
      </c>
      <c r="B12" s="29" t="s">
        <v>201</v>
      </c>
      <c r="C12" s="117" t="s">
        <v>196</v>
      </c>
      <c r="D12" s="117" t="s">
        <v>200</v>
      </c>
      <c r="E12" s="120">
        <f>4500+580</f>
        <v>5080</v>
      </c>
    </row>
    <row r="13" spans="1:5" ht="15">
      <c r="A13" s="122" t="s">
        <v>177</v>
      </c>
      <c r="B13" s="123"/>
      <c r="C13" s="123"/>
      <c r="D13" s="124"/>
      <c r="E13" s="125">
        <f>SUM(E5:E12)</f>
        <v>23787</v>
      </c>
    </row>
    <row r="14" spans="1:5" ht="15">
      <c r="A14" s="142" t="s">
        <v>171</v>
      </c>
      <c r="B14" s="143"/>
      <c r="C14" s="143"/>
      <c r="D14" s="143"/>
      <c r="E14" s="144"/>
    </row>
    <row r="15" spans="1:5" ht="51">
      <c r="A15" s="29">
        <v>1</v>
      </c>
      <c r="B15" s="29" t="s">
        <v>172</v>
      </c>
      <c r="C15" s="117" t="s">
        <v>173</v>
      </c>
      <c r="D15" s="117" t="s">
        <v>178</v>
      </c>
      <c r="E15" s="120">
        <v>5800</v>
      </c>
    </row>
    <row r="16" spans="1:5" ht="38.25">
      <c r="A16" s="29">
        <v>2</v>
      </c>
      <c r="B16" s="29" t="s">
        <v>175</v>
      </c>
      <c r="C16" s="117" t="s">
        <v>151</v>
      </c>
      <c r="D16" s="117" t="s">
        <v>199</v>
      </c>
      <c r="E16" s="120">
        <v>18000</v>
      </c>
    </row>
    <row r="17" spans="1:5" ht="25.5">
      <c r="A17" s="29">
        <v>3</v>
      </c>
      <c r="B17" s="29" t="s">
        <v>175</v>
      </c>
      <c r="C17" s="117" t="s">
        <v>202</v>
      </c>
      <c r="D17" s="117" t="s">
        <v>203</v>
      </c>
      <c r="E17" s="120">
        <v>4500</v>
      </c>
    </row>
    <row r="18" spans="1:5" ht="15">
      <c r="A18" s="29" t="s">
        <v>195</v>
      </c>
      <c r="B18" s="29"/>
      <c r="C18" s="129"/>
      <c r="D18" s="117"/>
      <c r="E18" s="125">
        <f>SUM(E15:E17)</f>
        <v>28300</v>
      </c>
    </row>
    <row r="19" spans="1:5" ht="15">
      <c r="A19" s="148" t="s">
        <v>183</v>
      </c>
      <c r="B19" s="149"/>
      <c r="C19" s="149"/>
      <c r="D19" s="149"/>
      <c r="E19" s="150"/>
    </row>
    <row r="20" spans="1:5" ht="24.75" customHeight="1">
      <c r="A20" s="151" t="s">
        <v>194</v>
      </c>
      <c r="B20" s="152"/>
      <c r="C20" s="152"/>
      <c r="D20" s="153"/>
      <c r="E20" s="120">
        <v>38760</v>
      </c>
    </row>
    <row r="21" spans="1:5" ht="15">
      <c r="A21" s="142" t="s">
        <v>181</v>
      </c>
      <c r="B21" s="143"/>
      <c r="C21" s="143"/>
      <c r="D21" s="144"/>
      <c r="E21" s="120"/>
    </row>
    <row r="22" spans="1:5" ht="51">
      <c r="A22" s="29">
        <v>1</v>
      </c>
      <c r="B22" s="29" t="s">
        <v>168</v>
      </c>
      <c r="C22" s="117" t="s">
        <v>169</v>
      </c>
      <c r="D22" s="117" t="s">
        <v>184</v>
      </c>
      <c r="E22" s="120">
        <v>38700</v>
      </c>
    </row>
    <row r="23" spans="1:5" ht="15">
      <c r="A23" s="142" t="s">
        <v>185</v>
      </c>
      <c r="B23" s="143"/>
      <c r="C23" s="143"/>
      <c r="D23" s="144"/>
      <c r="E23" s="120">
        <f>E20-E22</f>
        <v>60</v>
      </c>
    </row>
  </sheetData>
  <mergeCells count="6">
    <mergeCell ref="A21:D21"/>
    <mergeCell ref="A23:D23"/>
    <mergeCell ref="A4:E4"/>
    <mergeCell ref="A14:E14"/>
    <mergeCell ref="A19:E19"/>
    <mergeCell ref="A20:D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 Powiatowe w Toruniu</cp:lastModifiedBy>
  <cp:lastPrinted>2007-12-19T07:40:21Z</cp:lastPrinted>
  <dcterms:created xsi:type="dcterms:W3CDTF">2002-09-13T05:51:01Z</dcterms:created>
  <dcterms:modified xsi:type="dcterms:W3CDTF">2007-12-27T13:59:51Z</dcterms:modified>
  <cp:category/>
  <cp:version/>
  <cp:contentType/>
  <cp:contentStatus/>
</cp:coreProperties>
</file>