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'Arkusz1'!$A$1:$U$80</definedName>
  </definedNames>
  <calcPr fullCalcOnLoad="1"/>
</workbook>
</file>

<file path=xl/sharedStrings.xml><?xml version="1.0" encoding="utf-8"?>
<sst xmlns="http://schemas.openxmlformats.org/spreadsheetml/2006/main" count="142" uniqueCount="119">
  <si>
    <t>Cel i zadania rzeczowe</t>
  </si>
  <si>
    <t>Dział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</si>
  <si>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</si>
  <si>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</si>
  <si>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</si>
  <si>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</si>
  <si>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</si>
  <si>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</si>
  <si>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Zabezpieczenie bazy lokalowej</t>
  </si>
  <si>
    <t>DPS Browina</t>
  </si>
  <si>
    <t xml:space="preserve">w tysiącach złotych </t>
  </si>
  <si>
    <t>DPS- wszystkie</t>
  </si>
  <si>
    <t>2002-2006</t>
  </si>
  <si>
    <t>Ochrona środowiska</t>
  </si>
  <si>
    <t>i następne</t>
  </si>
  <si>
    <t xml:space="preserve">Instalacja systemu alarmowego p.poż  przyzywowego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</si>
  <si>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</si>
  <si>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</si>
  <si>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</si>
  <si>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</si>
  <si>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</si>
  <si>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</si>
  <si>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</si>
  <si>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</si>
  <si>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i dalej</t>
  </si>
  <si>
    <t>Prace termomodernizac. - wymiana elewacji ,</t>
  </si>
  <si>
    <t>Prace termomodernizac. - wymiana elewacji , kotłownie,</t>
  </si>
  <si>
    <t xml:space="preserve">Montaż wind </t>
  </si>
  <si>
    <t xml:space="preserve">Program  naprawczy </t>
  </si>
  <si>
    <t>S.P</t>
  </si>
  <si>
    <t xml:space="preserve">dochodów  własnych 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</si>
  <si>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</si>
  <si>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</si>
  <si>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</si>
  <si>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</si>
  <si>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</si>
  <si>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F. celowe,inne</t>
  </si>
  <si>
    <t xml:space="preserve">i  podnoszenie  standardów </t>
  </si>
  <si>
    <t xml:space="preserve">Budynek  w Chełmży -ul.Szewska,  Hallera </t>
  </si>
  <si>
    <t>2006-</t>
  </si>
  <si>
    <t>F. celowe,inne-stan  w  uchwały  z  28.10.04</t>
  </si>
  <si>
    <t xml:space="preserve">zakup  licencji programów </t>
  </si>
  <si>
    <t>PCPR</t>
  </si>
  <si>
    <t xml:space="preserve"> PROGRAM INWESTYCYJNY NA LATA  2005-2007</t>
  </si>
  <si>
    <t xml:space="preserve">1.Budowa  chodników </t>
  </si>
  <si>
    <t>PZD</t>
  </si>
  <si>
    <t>2000- 2007</t>
  </si>
  <si>
    <t>2000-2007</t>
  </si>
  <si>
    <t>2004-2007</t>
  </si>
  <si>
    <t xml:space="preserve">rezerwa  inwestycyjna </t>
  </si>
  <si>
    <t xml:space="preserve">2. Droga  Zarośla  Cienkie </t>
  </si>
  <si>
    <t>Prace termomodernizac. - wymiana poszycia  dachowego ,docieplanie ,</t>
  </si>
  <si>
    <t xml:space="preserve">Zespół  Szkół   w  Chełmży </t>
  </si>
  <si>
    <t>zakup  samochodów i  urządzeń  dla  PZD</t>
  </si>
  <si>
    <t>2005-2008</t>
  </si>
  <si>
    <t>Budowa łącznika w Z.Sz.w Chełmży</t>
  </si>
  <si>
    <t xml:space="preserve">Z.Sz. CKU  Gronowo </t>
  </si>
  <si>
    <t xml:space="preserve">zakup   dla  PPP  w  Chełmży </t>
  </si>
  <si>
    <t xml:space="preserve">PPP  w  Chełmży </t>
  </si>
  <si>
    <t xml:space="preserve">Zespół  Szkół .C.K.U  w  Gronowie </t>
  </si>
  <si>
    <t>801  , 854</t>
  </si>
  <si>
    <t>DPS Dobrzejewice-  nowe  pomieszczenia  mieszkalne.</t>
  </si>
  <si>
    <t xml:space="preserve">zakup  sprzętu  na  potrzeby  obrony  cywilnej </t>
  </si>
  <si>
    <t xml:space="preserve">Z.Sz CKU  Gronowo </t>
  </si>
  <si>
    <t>DPS  W.Dobrzejewice</t>
  </si>
  <si>
    <t>zakup sprzętu  inf. licencji programów ,serwera</t>
  </si>
  <si>
    <t>S.P.</t>
  </si>
  <si>
    <t>DPS  Pigża</t>
  </si>
  <si>
    <t>Załącznik nr 16 do Uchwały Rady  Powiatu Toruńskiego</t>
  </si>
  <si>
    <t xml:space="preserve">z dnia 9.02.2005 w  sprawie   Budżetu Powiatu Toruńskiego na rok 2005 </t>
  </si>
  <si>
    <t xml:space="preserve">zakup  samochodu  służbowego </t>
  </si>
  <si>
    <t xml:space="preserve">PUP </t>
  </si>
  <si>
    <t xml:space="preserve">monitoring </t>
  </si>
  <si>
    <t xml:space="preserve">Z.Sz.S. w Chełmży </t>
  </si>
  <si>
    <t xml:space="preserve"> 3. Modernizacja  drogi  powiatowej nr  2016 -  Łubianka -Kończewice</t>
  </si>
  <si>
    <t xml:space="preserve">4.Przebudowa  drogi  powiatowej  nr  2021 Świerczynki- Ostaszewo  </t>
  </si>
  <si>
    <t xml:space="preserve">5. Przebudowa  drogi  powiatowej  nr  2010  Turzno -  Rogówko -  Lubicz  Dolny </t>
  </si>
  <si>
    <t>Inwestycje drogowe :</t>
  </si>
  <si>
    <t>2005-2006</t>
  </si>
  <si>
    <t>Poprawa  jakości  kształcenia z  Zespole  Szkół  w  Gronowie  poprzez  rozbudowę  bazy  oświatowej .</t>
  </si>
  <si>
    <t xml:space="preserve">z funduszy  celowych  ,  strukturalnych </t>
  </si>
  <si>
    <t>oraz  budżetu państwa</t>
  </si>
  <si>
    <t>F. celowe-własne ,inne</t>
  </si>
  <si>
    <t xml:space="preserve">zakup   samochodu  8 osobowego  </t>
  </si>
  <si>
    <t xml:space="preserve">Szkoła  w  Chełmży </t>
  </si>
  <si>
    <t xml:space="preserve">Zakup   sprzętu  komp. dla   szkoły  muzycznej  w  Chełmży </t>
  </si>
  <si>
    <t xml:space="preserve">Zakup   sprzętu  komp. dla  zespołu  ekonomicznego szkół   w  Chełmży </t>
  </si>
  <si>
    <t xml:space="preserve">Zakup   sprzętu  komp. dla  zespołu  ekonomicznego szkoły  w  Gronowie   </t>
  </si>
  <si>
    <t xml:space="preserve">Z.Sz.CKU w Gronowie </t>
  </si>
  <si>
    <t xml:space="preserve">Zakup   sprzętu  komp. dla  DPS  Wielka  Nieszawka  </t>
  </si>
  <si>
    <t xml:space="preserve">DPS  Wielka  Nieszawka </t>
  </si>
  <si>
    <t>Termoizolacja  -  wymiana  stolarki  okiennej  i  drzwiowej  budynku  domu  pomocy  społecznej</t>
  </si>
  <si>
    <t xml:space="preserve">DPS  Pigża </t>
  </si>
  <si>
    <t xml:space="preserve">Termoizolacja  -  wymiana  stolarki  okiennej  i  drzwiowej   obiektu  szkoły </t>
  </si>
  <si>
    <t>Z.Sz.S.  w  Chełmży</t>
  </si>
  <si>
    <t xml:space="preserve">Termoizolacja   dachu na  budynku  nr  62 </t>
  </si>
  <si>
    <t xml:space="preserve">DPS  Browina </t>
  </si>
  <si>
    <t>Termoizolacja  budynków  mieszkalnych  nr   1  i  2   domu  pomocy  społecznej</t>
  </si>
  <si>
    <t xml:space="preserve">Wymiana  stolarki  i  prace  dociepleniowe  w  DPS  Wielka  Nieszawka </t>
  </si>
  <si>
    <t xml:space="preserve">Termoizolacja   dachu   na  budynku    domu  pomocy  społecznej </t>
  </si>
  <si>
    <t xml:space="preserve">Z.Sz.CKU  w  Gronowie </t>
  </si>
  <si>
    <t xml:space="preserve">DPS Dobrzejewice-  O.Osiek </t>
  </si>
  <si>
    <t xml:space="preserve">Zakup  kosiarek </t>
  </si>
  <si>
    <t xml:space="preserve">Zakup  2  urządzeń  do  macerowania  pieluch  i  materiałów  jednorazowego  użytku </t>
  </si>
  <si>
    <t xml:space="preserve">Zakup   sprzętu  komp.i dla  Z.Sz. w  Chełmży oraz  kserokopiarki </t>
  </si>
  <si>
    <t xml:space="preserve">Zakup   sprzętu  komp. dla  POW  w  Głuchowie  </t>
  </si>
  <si>
    <t xml:space="preserve">POW Głuchowo </t>
  </si>
  <si>
    <t>istalacja  przyzywowa</t>
  </si>
  <si>
    <t xml:space="preserve">dwie  zmywarki  przemysłowe </t>
  </si>
  <si>
    <t>2005.</t>
  </si>
  <si>
    <t>852.</t>
  </si>
  <si>
    <t xml:space="preserve">samochód dla  potrzeb  niepełnosprawnych  z  udziałem  PFRON </t>
  </si>
  <si>
    <t xml:space="preserve">DPS  Dobrzejewice </t>
  </si>
  <si>
    <t>DPS Dobrzejewice-kapitalny  remont  sanitariatów w  dziale  w  Osieku (ośrodek  wsparcia),  montaż  drzwi  .</t>
  </si>
  <si>
    <t>Poprawa  dostepności   kształcenia mieszkańców  regionu .</t>
  </si>
  <si>
    <t xml:space="preserve">Termoizolacja - wymiana  okien  w   bud.  Internatu   szkoły </t>
  </si>
  <si>
    <t xml:space="preserve">Poprawa  dostępności   kształcenia mieszkańców  regionu -  termoizolacja  dachu  w  bud.  Internatu  w  Gronowie oraz  instalacja c.o  finansowana  z  dotacji  celowej (  kontrakt ) </t>
  </si>
  <si>
    <t xml:space="preserve">wyposażenie , garaż ,wyposażenie  kuchni </t>
  </si>
  <si>
    <t xml:space="preserve">zmiana  na  dzień  23.11.2005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</si>
</sst>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7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sz val="5"/>
      <name val="Arial CE"/>
      <family val="2"/>
    </font>
    <font>
      <b/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3" fillId="2" borderId="10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165" fontId="3" fillId="2" borderId="11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shrinkToFit="1"/>
    </xf>
    <xf numFmtId="165" fontId="3" fillId="2" borderId="11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2" fontId="6" fillId="0" borderId="0" xfId="0" applyNumberFormat="1" applyFont="1" applyAlignment="1">
      <alignment shrinkToFit="1"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 wrapText="1"/>
    </xf>
    <xf numFmtId="165" fontId="2" fillId="0" borderId="6" xfId="0" applyNumberFormat="1" applyFont="1" applyBorder="1" applyAlignment="1">
      <alignment shrinkToFit="1"/>
    </xf>
    <xf numFmtId="164" fontId="2" fillId="0" borderId="11" xfId="0" applyNumberFormat="1" applyFont="1" applyBorder="1" applyAlignment="1">
      <alignment shrinkToFit="1"/>
    </xf>
    <xf numFmtId="164" fontId="2" fillId="2" borderId="6" xfId="0" applyNumberFormat="1" applyFont="1" applyFill="1" applyBorder="1" applyAlignment="1">
      <alignment shrinkToFit="1"/>
    </xf>
    <xf numFmtId="164" fontId="6" fillId="0" borderId="0" xfId="0" applyNumberFormat="1" applyFont="1" applyFill="1" applyBorder="1" applyAlignment="1">
      <alignment shrinkToFit="1"/>
    </xf>
    <xf numFmtId="164" fontId="6" fillId="0" borderId="3" xfId="0" applyNumberFormat="1" applyFont="1" applyFill="1" applyBorder="1" applyAlignment="1">
      <alignment shrinkToFit="1"/>
    </xf>
    <xf numFmtId="1" fontId="4" fillId="0" borderId="15" xfId="0" applyNumberFormat="1" applyFont="1" applyBorder="1" applyAlignment="1">
      <alignment shrinkToFit="1"/>
    </xf>
    <xf numFmtId="164" fontId="6" fillId="0" borderId="11" xfId="0" applyNumberFormat="1" applyFont="1" applyFill="1" applyBorder="1" applyAlignment="1">
      <alignment shrinkToFit="1"/>
    </xf>
    <xf numFmtId="164" fontId="6" fillId="2" borderId="11" xfId="0" applyNumberFormat="1" applyFont="1" applyFill="1" applyBorder="1" applyAlignment="1">
      <alignment shrinkToFit="1"/>
    </xf>
    <xf numFmtId="164" fontId="9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 shrinkToFit="1"/>
    </xf>
    <xf numFmtId="1" fontId="6" fillId="0" borderId="1" xfId="0" applyNumberFormat="1" applyFont="1" applyFill="1" applyBorder="1" applyAlignment="1">
      <alignment/>
    </xf>
    <xf numFmtId="165" fontId="3" fillId="0" borderId="0" xfId="0" applyNumberFormat="1" applyFont="1" applyAlignment="1">
      <alignment shrinkToFit="1"/>
    </xf>
    <xf numFmtId="165" fontId="2" fillId="0" borderId="0" xfId="0" applyNumberFormat="1" applyFont="1" applyBorder="1" applyAlignment="1">
      <alignment shrinkToFit="1"/>
    </xf>
    <xf numFmtId="165" fontId="6" fillId="0" borderId="0" xfId="0" applyNumberFormat="1" applyFont="1" applyAlignment="1">
      <alignment shrinkToFit="1"/>
    </xf>
    <xf numFmtId="165" fontId="3" fillId="0" borderId="3" xfId="0" applyNumberFormat="1" applyFont="1" applyBorder="1" applyAlignment="1">
      <alignment shrinkToFit="1"/>
    </xf>
    <xf numFmtId="165" fontId="9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wrapText="1"/>
    </xf>
    <xf numFmtId="165" fontId="6" fillId="0" borderId="0" xfId="0" applyNumberFormat="1" applyFont="1" applyFill="1" applyBorder="1" applyAlignment="1">
      <alignment shrinkToFi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shrinkToFit="1"/>
    </xf>
    <xf numFmtId="165" fontId="6" fillId="0" borderId="3" xfId="0" applyNumberFormat="1" applyFont="1" applyFill="1" applyBorder="1" applyAlignment="1">
      <alignment shrinkToFit="1"/>
    </xf>
    <xf numFmtId="165" fontId="6" fillId="0" borderId="3" xfId="0" applyNumberFormat="1" applyFont="1" applyBorder="1" applyAlignment="1">
      <alignment shrinkToFit="1"/>
    </xf>
    <xf numFmtId="165" fontId="6" fillId="2" borderId="12" xfId="0" applyNumberFormat="1" applyFont="1" applyFill="1" applyBorder="1" applyAlignment="1">
      <alignment shrinkToFi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wrapText="1"/>
    </xf>
    <xf numFmtId="164" fontId="6" fillId="0" borderId="0" xfId="0" applyNumberFormat="1" applyFont="1" applyBorder="1" applyAlignment="1">
      <alignment/>
    </xf>
    <xf numFmtId="1" fontId="6" fillId="2" borderId="16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 shrinkToFit="1"/>
    </xf>
    <xf numFmtId="164" fontId="2" fillId="2" borderId="11" xfId="0" applyNumberFormat="1" applyFont="1" applyFill="1" applyBorder="1" applyAlignment="1">
      <alignment shrinkToFit="1"/>
    </xf>
    <xf numFmtId="165" fontId="6" fillId="2" borderId="11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 wrapText="1"/>
    </xf>
    <xf numFmtId="165" fontId="6" fillId="2" borderId="12" xfId="0" applyNumberFormat="1" applyFont="1" applyFill="1" applyBorder="1" applyAlignment="1">
      <alignment shrinkToFit="1"/>
    </xf>
    <xf numFmtId="1" fontId="2" fillId="2" borderId="16" xfId="0" applyNumberFormat="1" applyFont="1" applyFill="1" applyBorder="1" applyAlignment="1">
      <alignment shrinkToFit="1"/>
    </xf>
    <xf numFmtId="1" fontId="2" fillId="2" borderId="12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165" fontId="11" fillId="2" borderId="11" xfId="0" applyNumberFormat="1" applyFont="1" applyFill="1" applyBorder="1" applyAlignment="1">
      <alignment shrinkToFit="1"/>
    </xf>
    <xf numFmtId="165" fontId="2" fillId="2" borderId="11" xfId="0" applyNumberFormat="1" applyFont="1" applyFill="1" applyBorder="1" applyAlignment="1">
      <alignment shrinkToFit="1"/>
    </xf>
    <xf numFmtId="165" fontId="3" fillId="2" borderId="11" xfId="0" applyNumberFormat="1" applyFont="1" applyFill="1" applyBorder="1" applyAlignment="1">
      <alignment shrinkToFit="1"/>
    </xf>
    <xf numFmtId="164" fontId="2" fillId="2" borderId="11" xfId="0" applyNumberFormat="1" applyFont="1" applyFill="1" applyBorder="1" applyAlignment="1">
      <alignment wrapText="1"/>
    </xf>
    <xf numFmtId="164" fontId="6" fillId="2" borderId="12" xfId="0" applyNumberFormat="1" applyFont="1" applyFill="1" applyBorder="1" applyAlignment="1">
      <alignment shrinkToFit="1"/>
    </xf>
    <xf numFmtId="1" fontId="2" fillId="2" borderId="16" xfId="0" applyNumberFormat="1" applyFont="1" applyFill="1" applyBorder="1" applyAlignment="1">
      <alignment/>
    </xf>
    <xf numFmtId="2" fontId="6" fillId="2" borderId="11" xfId="0" applyNumberFormat="1" applyFont="1" applyFill="1" applyBorder="1" applyAlignment="1">
      <alignment shrinkToFit="1"/>
    </xf>
    <xf numFmtId="2" fontId="6" fillId="2" borderId="12" xfId="0" applyNumberFormat="1" applyFont="1" applyFill="1" applyBorder="1" applyAlignment="1">
      <alignment shrinkToFit="1"/>
    </xf>
    <xf numFmtId="165" fontId="2" fillId="2" borderId="11" xfId="0" applyNumberFormat="1" applyFont="1" applyFill="1" applyBorder="1" applyAlignment="1">
      <alignment wrapText="1"/>
    </xf>
    <xf numFmtId="165" fontId="6" fillId="2" borderId="11" xfId="0" applyNumberFormat="1" applyFont="1" applyFill="1" applyBorder="1" applyAlignment="1">
      <alignment wrapText="1"/>
    </xf>
    <xf numFmtId="164" fontId="15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4" fillId="0" borderId="0" xfId="0" applyNumberFormat="1" applyFont="1" applyAlignment="1">
      <alignment wrapText="1"/>
    </xf>
    <xf numFmtId="165" fontId="6" fillId="0" borderId="3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1" fillId="0" borderId="0" xfId="0" applyNumberFormat="1" applyFont="1" applyAlignment="1">
      <alignment wrapText="1"/>
    </xf>
    <xf numFmtId="165" fontId="11" fillId="0" borderId="6" xfId="0" applyNumberFormat="1" applyFont="1" applyBorder="1" applyAlignment="1">
      <alignment/>
    </xf>
    <xf numFmtId="165" fontId="11" fillId="2" borderId="11" xfId="0" applyNumberFormat="1" applyFont="1" applyFill="1" applyBorder="1" applyAlignment="1">
      <alignment/>
    </xf>
    <xf numFmtId="165" fontId="11" fillId="0" borderId="3" xfId="0" applyNumberFormat="1" applyFont="1" applyBorder="1" applyAlignment="1">
      <alignment/>
    </xf>
    <xf numFmtId="165" fontId="11" fillId="0" borderId="3" xfId="0" applyNumberFormat="1" applyFont="1" applyBorder="1" applyAlignment="1">
      <alignment shrinkToFit="1"/>
    </xf>
    <xf numFmtId="165" fontId="16" fillId="0" borderId="0" xfId="0" applyNumberFormat="1" applyFont="1" applyAlignment="1">
      <alignment/>
    </xf>
    <xf numFmtId="165" fontId="16" fillId="2" borderId="11" xfId="0" applyNumberFormat="1" applyFont="1" applyFill="1" applyBorder="1" applyAlignment="1">
      <alignment/>
    </xf>
    <xf numFmtId="165" fontId="4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3" xfId="0" applyNumberFormat="1" applyFont="1" applyBorder="1" applyAlignment="1">
      <alignment wrapText="1"/>
    </xf>
    <xf numFmtId="2" fontId="3" fillId="0" borderId="16" xfId="0" applyNumberFormat="1" applyFont="1" applyBorder="1" applyAlignment="1">
      <alignment horizontal="center" wrapText="1" shrinkToFit="1"/>
    </xf>
    <xf numFmtId="2" fontId="3" fillId="0" borderId="11" xfId="0" applyNumberFormat="1" applyFont="1" applyBorder="1" applyAlignment="1">
      <alignment horizontal="center" wrapText="1" shrinkToFit="1"/>
    </xf>
    <xf numFmtId="2" fontId="3" fillId="0" borderId="12" xfId="0" applyNumberFormat="1" applyFont="1" applyBorder="1" applyAlignment="1">
      <alignment horizontal="center" wrapText="1" shrinkToFit="1"/>
    </xf>
    <xf numFmtId="164" fontId="3" fillId="0" borderId="17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3" xfId="0" applyNumberFormat="1" applyFont="1" applyBorder="1" applyAlignment="1">
      <alignment horizontal="center" wrapText="1" shrinkToFit="1"/>
    </xf>
    <xf numFmtId="49" fontId="3" fillId="0" borderId="1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 shrinkToFit="1"/>
    </xf>
    <xf numFmtId="1" fontId="3" fillId="2" borderId="12" xfId="0" applyNumberFormat="1" applyFont="1" applyFill="1" applyBorder="1" applyAlignment="1">
      <alignment horizontal="center" shrinkToFit="1"/>
    </xf>
    <xf numFmtId="1" fontId="3" fillId="0" borderId="16" xfId="0" applyNumberFormat="1" applyFont="1" applyBorder="1" applyAlignment="1">
      <alignment horizontal="center" shrinkToFit="1"/>
    </xf>
    <xf numFmtId="1" fontId="3" fillId="0" borderId="12" xfId="0" applyNumberFormat="1" applyFont="1" applyBorder="1" applyAlignment="1">
      <alignment horizontal="center" shrinkToFit="1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 topLeftCell="A57">
      <selection activeCell="H62" sqref="H62"/>
    </sheetView>
  </sheetViews>
  <sheetFormatPr defaultColWidth="9.00390625" defaultRowHeight="12.75"/>
  <cols>
    <col min="1" max="1" width="1.875" style="9" customWidth="1"/>
    <col min="2" max="2" width="15.00390625" style="17" customWidth="1"/>
    <col min="3" max="3" width="8.75390625" style="4" customWidth="1"/>
    <col min="4" max="4" width="3.875" style="6" customWidth="1"/>
    <col min="5" max="5" width="5.125" style="19" customWidth="1"/>
    <col min="6" max="6" width="6.625" style="4" customWidth="1"/>
    <col min="7" max="7" width="5.75390625" style="1" customWidth="1"/>
    <col min="8" max="8" width="5.375" style="1" customWidth="1"/>
    <col min="9" max="9" width="4.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97" customWidth="1"/>
    <col min="15" max="15" width="7.00390625" style="4" customWidth="1"/>
    <col min="16" max="16" width="9.125" style="4" bestFit="1" customWidth="1"/>
    <col min="17" max="17" width="7.25390625" style="4" customWidth="1"/>
    <col min="18" max="18" width="5.375" style="6" customWidth="1"/>
    <col min="19" max="19" width="8.00390625" style="74" bestFit="1" customWidth="1"/>
    <col min="20" max="20" width="6.375" style="4" customWidth="1"/>
    <col min="21" max="21" width="4.375" style="28" customWidth="1"/>
    <col min="22" max="16384" width="9.125" style="10" customWidth="1"/>
  </cols>
  <sheetData>
    <row r="1" spans="1:21" ht="15">
      <c r="A1" s="57"/>
      <c r="B1" s="83"/>
      <c r="C1" s="58"/>
      <c r="D1" s="59"/>
      <c r="E1" s="79" t="s">
        <v>68</v>
      </c>
      <c r="F1" s="58"/>
      <c r="G1" s="60"/>
      <c r="H1" s="60"/>
      <c r="I1" s="60"/>
      <c r="J1" s="60"/>
      <c r="K1" s="60"/>
      <c r="L1" s="60"/>
      <c r="M1" s="60"/>
      <c r="N1" s="89"/>
      <c r="O1" s="58"/>
      <c r="P1" s="58"/>
      <c r="Q1" s="58"/>
      <c r="R1" s="59"/>
      <c r="S1" s="72"/>
      <c r="T1" s="58"/>
      <c r="U1" s="61"/>
    </row>
    <row r="2" spans="1:21" ht="15">
      <c r="A2" s="57"/>
      <c r="B2" s="83"/>
      <c r="C2" s="58"/>
      <c r="D2" s="59"/>
      <c r="E2" s="79" t="s">
        <v>69</v>
      </c>
      <c r="F2" s="58"/>
      <c r="G2" s="60"/>
      <c r="H2" s="60"/>
      <c r="I2" s="60"/>
      <c r="J2" s="60"/>
      <c r="K2" s="60"/>
      <c r="L2" s="60"/>
      <c r="M2" s="60"/>
      <c r="N2" s="89"/>
      <c r="O2" s="58"/>
      <c r="P2" s="58"/>
      <c r="Q2" s="58"/>
      <c r="R2" s="59"/>
      <c r="S2" s="72"/>
      <c r="T2" s="58"/>
      <c r="U2" s="61"/>
    </row>
    <row r="3" spans="1:21" ht="15.75">
      <c r="A3" s="57"/>
      <c r="B3" s="83"/>
      <c r="C3" s="62" t="s">
        <v>43</v>
      </c>
      <c r="D3" s="59"/>
      <c r="E3" s="75"/>
      <c r="F3" s="58"/>
      <c r="G3" s="60"/>
      <c r="H3" s="60"/>
      <c r="I3" s="60"/>
      <c r="J3" s="60"/>
      <c r="K3" s="60"/>
      <c r="L3" s="60"/>
      <c r="M3" s="60"/>
      <c r="N3" s="89"/>
      <c r="O3" s="58"/>
      <c r="P3" s="58"/>
      <c r="Q3" s="58"/>
      <c r="R3" s="59"/>
      <c r="S3" s="72"/>
      <c r="T3" s="58"/>
      <c r="U3" s="61"/>
    </row>
    <row r="4" spans="1:21" ht="15">
      <c r="A4" s="57"/>
      <c r="B4" s="83"/>
      <c r="C4" s="58" t="s">
        <v>10</v>
      </c>
      <c r="D4" s="59"/>
      <c r="E4" s="75"/>
      <c r="F4" s="58"/>
      <c r="G4" s="60"/>
      <c r="H4" s="60"/>
      <c r="I4" s="60"/>
      <c r="J4" s="60"/>
      <c r="K4" s="60"/>
      <c r="L4" s="60"/>
      <c r="M4" s="60"/>
      <c r="N4" s="89"/>
      <c r="O4" s="58"/>
      <c r="P4" s="58"/>
      <c r="Q4" s="58"/>
      <c r="R4" s="59"/>
      <c r="S4" s="72"/>
      <c r="T4" s="58"/>
      <c r="U4" s="61"/>
    </row>
    <row r="5" spans="1:21" ht="15">
      <c r="A5" s="67"/>
      <c r="B5" s="84"/>
      <c r="C5" s="68"/>
      <c r="D5" s="69"/>
      <c r="E5" s="136" t="s">
        <v>118</v>
      </c>
      <c r="F5" s="68"/>
      <c r="G5" s="70"/>
      <c r="H5" s="70"/>
      <c r="I5" s="70"/>
      <c r="J5" s="70"/>
      <c r="K5" s="70"/>
      <c r="L5" s="70"/>
      <c r="M5" s="70"/>
      <c r="N5" s="90"/>
      <c r="O5" s="68"/>
      <c r="P5" s="68"/>
      <c r="Q5" s="68"/>
      <c r="R5" s="69"/>
      <c r="S5" s="73"/>
      <c r="T5" s="68"/>
      <c r="U5" s="71"/>
    </row>
    <row r="6" spans="1:21" s="11" customFormat="1" ht="33.75" customHeight="1">
      <c r="A6" s="3"/>
      <c r="B6" s="63" t="s">
        <v>0</v>
      </c>
      <c r="C6" s="63" t="s">
        <v>18</v>
      </c>
      <c r="D6" s="7" t="s">
        <v>1</v>
      </c>
      <c r="E6" s="64" t="s">
        <v>19</v>
      </c>
      <c r="F6" s="65" t="s">
        <v>20</v>
      </c>
      <c r="G6" s="66" t="s">
        <v>7</v>
      </c>
      <c r="H6" s="66"/>
      <c r="I6" s="66"/>
      <c r="J6" s="56"/>
      <c r="K6" s="66" t="s">
        <v>7</v>
      </c>
      <c r="L6" s="66"/>
      <c r="M6" s="66"/>
      <c r="N6" s="91"/>
      <c r="O6" s="201" t="s">
        <v>32</v>
      </c>
      <c r="P6" s="202"/>
      <c r="Q6" s="202"/>
      <c r="R6" s="203"/>
      <c r="S6" s="210" t="s">
        <v>40</v>
      </c>
      <c r="T6" s="210" t="s">
        <v>82</v>
      </c>
      <c r="U6" s="195" t="s">
        <v>36</v>
      </c>
    </row>
    <row r="7" spans="1:21" s="11" customFormat="1" ht="32.25" customHeight="1">
      <c r="A7" s="16"/>
      <c r="B7" s="216" t="s">
        <v>17</v>
      </c>
      <c r="C7" s="216"/>
      <c r="D7" s="216"/>
      <c r="E7" s="216"/>
      <c r="F7" s="217"/>
      <c r="G7" s="226" t="s">
        <v>31</v>
      </c>
      <c r="H7" s="227"/>
      <c r="I7" s="227"/>
      <c r="J7" s="228"/>
      <c r="K7" s="198" t="s">
        <v>80</v>
      </c>
      <c r="L7" s="199"/>
      <c r="M7" s="199"/>
      <c r="N7" s="200"/>
      <c r="O7" s="204"/>
      <c r="P7" s="205"/>
      <c r="Q7" s="205"/>
      <c r="R7" s="206"/>
      <c r="S7" s="211"/>
      <c r="T7" s="211"/>
      <c r="U7" s="196"/>
    </row>
    <row r="8" spans="1:21" s="11" customFormat="1" ht="15">
      <c r="A8" s="16"/>
      <c r="B8" s="218"/>
      <c r="C8" s="218"/>
      <c r="D8" s="218"/>
      <c r="E8" s="218"/>
      <c r="F8" s="219"/>
      <c r="G8" s="229" t="s">
        <v>30</v>
      </c>
      <c r="H8" s="230"/>
      <c r="I8" s="230"/>
      <c r="J8" s="231"/>
      <c r="K8" s="213" t="s">
        <v>81</v>
      </c>
      <c r="L8" s="214"/>
      <c r="M8" s="214"/>
      <c r="N8" s="215"/>
      <c r="O8" s="207"/>
      <c r="P8" s="208"/>
      <c r="Q8" s="208"/>
      <c r="R8" s="209"/>
      <c r="S8" s="212"/>
      <c r="T8" s="212"/>
      <c r="U8" s="197"/>
    </row>
    <row r="9" spans="1:21" s="24" customFormat="1" ht="15">
      <c r="A9" s="23"/>
      <c r="B9" s="218"/>
      <c r="C9" s="218"/>
      <c r="D9" s="218"/>
      <c r="E9" s="218"/>
      <c r="F9" s="219"/>
      <c r="G9" s="37" t="s">
        <v>21</v>
      </c>
      <c r="H9" s="171">
        <v>2005</v>
      </c>
      <c r="I9" s="54">
        <v>2006</v>
      </c>
      <c r="J9" s="42">
        <v>2007</v>
      </c>
      <c r="K9" s="14" t="s">
        <v>21</v>
      </c>
      <c r="L9" s="161">
        <v>2005</v>
      </c>
      <c r="M9" s="54">
        <v>2006</v>
      </c>
      <c r="N9" s="46">
        <v>2007</v>
      </c>
      <c r="O9" s="81" t="s">
        <v>23</v>
      </c>
      <c r="P9" s="154">
        <v>2005</v>
      </c>
      <c r="Q9" s="15">
        <v>2006</v>
      </c>
      <c r="R9" s="30">
        <v>2007</v>
      </c>
      <c r="S9" s="224" t="s">
        <v>33</v>
      </c>
      <c r="T9" s="222">
        <v>2005</v>
      </c>
      <c r="U9" s="82" t="s">
        <v>39</v>
      </c>
    </row>
    <row r="10" spans="1:21" s="27" customFormat="1" ht="15">
      <c r="A10" s="25"/>
      <c r="B10" s="220"/>
      <c r="C10" s="220"/>
      <c r="D10" s="220"/>
      <c r="E10" s="220"/>
      <c r="F10" s="221"/>
      <c r="G10" s="110" t="s">
        <v>34</v>
      </c>
      <c r="H10" s="162"/>
      <c r="I10" s="26"/>
      <c r="J10" s="43" t="s">
        <v>14</v>
      </c>
      <c r="K10" s="26" t="s">
        <v>22</v>
      </c>
      <c r="L10" s="162"/>
      <c r="M10" s="26"/>
      <c r="N10" s="43"/>
      <c r="O10" s="7" t="s">
        <v>34</v>
      </c>
      <c r="P10" s="155"/>
      <c r="Q10" s="7"/>
      <c r="R10" s="31"/>
      <c r="S10" s="225"/>
      <c r="T10" s="223"/>
      <c r="U10" s="31" t="s">
        <v>24</v>
      </c>
    </row>
    <row r="11" spans="1:21" s="6" customFormat="1" ht="11.25">
      <c r="A11" s="29"/>
      <c r="B11" s="76"/>
      <c r="C11" s="29">
        <v>1</v>
      </c>
      <c r="D11" s="29">
        <v>2</v>
      </c>
      <c r="E11" s="76">
        <v>3</v>
      </c>
      <c r="F11" s="29">
        <v>4</v>
      </c>
      <c r="G11" s="38">
        <v>5</v>
      </c>
      <c r="H11" s="116">
        <v>6</v>
      </c>
      <c r="I11" s="29">
        <v>7</v>
      </c>
      <c r="J11" s="32">
        <v>8</v>
      </c>
      <c r="K11" s="29">
        <v>9</v>
      </c>
      <c r="L11" s="116">
        <v>10</v>
      </c>
      <c r="M11" s="29">
        <v>11</v>
      </c>
      <c r="N11" s="92">
        <v>12</v>
      </c>
      <c r="O11" s="29">
        <v>13</v>
      </c>
      <c r="P11" s="116">
        <v>14</v>
      </c>
      <c r="Q11" s="29">
        <v>15</v>
      </c>
      <c r="R11" s="32">
        <v>16</v>
      </c>
      <c r="S11" s="104">
        <v>17</v>
      </c>
      <c r="T11" s="116">
        <v>18</v>
      </c>
      <c r="U11" s="32">
        <v>19</v>
      </c>
    </row>
    <row r="12" spans="1:21" s="13" customFormat="1" ht="15.75">
      <c r="A12" s="12" t="s">
        <v>13</v>
      </c>
      <c r="B12" s="22"/>
      <c r="C12" s="5"/>
      <c r="D12" s="8"/>
      <c r="E12" s="77"/>
      <c r="F12" s="33">
        <f>SUM(F13:F28)-F20</f>
        <v>4315.457</v>
      </c>
      <c r="G12" s="153">
        <f aca="true" t="shared" si="0" ref="G12:U12">SUM(G13:G28)-G20</f>
        <v>0</v>
      </c>
      <c r="H12" s="106">
        <f t="shared" si="0"/>
        <v>185</v>
      </c>
      <c r="I12" s="33">
        <f t="shared" si="0"/>
        <v>0</v>
      </c>
      <c r="J12" s="33">
        <f t="shared" si="0"/>
        <v>0</v>
      </c>
      <c r="K12" s="153">
        <f t="shared" si="0"/>
        <v>0</v>
      </c>
      <c r="L12" s="106">
        <f t="shared" si="0"/>
        <v>0</v>
      </c>
      <c r="M12" s="33">
        <f t="shared" si="0"/>
        <v>0</v>
      </c>
      <c r="N12" s="33">
        <f t="shared" si="0"/>
        <v>0</v>
      </c>
      <c r="O12" s="153">
        <f t="shared" si="0"/>
        <v>0</v>
      </c>
      <c r="P12" s="106">
        <f t="shared" si="0"/>
        <v>185</v>
      </c>
      <c r="Q12" s="33">
        <f t="shared" si="0"/>
        <v>0</v>
      </c>
      <c r="R12" s="33">
        <f t="shared" si="0"/>
        <v>0</v>
      </c>
      <c r="S12" s="33">
        <f t="shared" si="0"/>
        <v>2235.6</v>
      </c>
      <c r="T12" s="33">
        <f t="shared" si="0"/>
        <v>1894.857</v>
      </c>
      <c r="U12" s="33">
        <f t="shared" si="0"/>
        <v>0</v>
      </c>
    </row>
    <row r="13" spans="2:21" ht="39">
      <c r="B13" s="17" t="s">
        <v>25</v>
      </c>
      <c r="C13" s="124" t="s">
        <v>38</v>
      </c>
      <c r="D13" s="19">
        <v>801</v>
      </c>
      <c r="E13" s="19" t="s">
        <v>54</v>
      </c>
      <c r="F13" s="17">
        <f>O13+P13+Q13+R13+T13+U13+S13</f>
        <v>1151</v>
      </c>
      <c r="G13" s="36">
        <v>0</v>
      </c>
      <c r="H13" s="163">
        <v>0</v>
      </c>
      <c r="I13" s="1">
        <v>0</v>
      </c>
      <c r="J13" s="41">
        <v>0</v>
      </c>
      <c r="K13" s="1">
        <v>0</v>
      </c>
      <c r="L13" s="163">
        <v>0</v>
      </c>
      <c r="M13" s="1">
        <v>0</v>
      </c>
      <c r="N13" s="46">
        <v>0</v>
      </c>
      <c r="O13" s="5">
        <f aca="true" t="shared" si="1" ref="O13:R15">G13+K13</f>
        <v>0</v>
      </c>
      <c r="P13" s="121">
        <f t="shared" si="1"/>
        <v>0</v>
      </c>
      <c r="Q13" s="5">
        <f t="shared" si="1"/>
        <v>0</v>
      </c>
      <c r="R13" s="30">
        <f t="shared" si="1"/>
        <v>0</v>
      </c>
      <c r="S13" s="105">
        <f>354+540</f>
        <v>894</v>
      </c>
      <c r="T13" s="119">
        <f>185+30+42</f>
        <v>257</v>
      </c>
      <c r="U13" s="51"/>
    </row>
    <row r="14" spans="2:21" ht="45">
      <c r="B14" s="17" t="s">
        <v>26</v>
      </c>
      <c r="C14" s="17" t="s">
        <v>59</v>
      </c>
      <c r="D14" s="19" t="s">
        <v>60</v>
      </c>
      <c r="F14" s="17">
        <f>O14+P14+Q14+R14+T14+U14+S14</f>
        <v>1341.6</v>
      </c>
      <c r="G14" s="36">
        <v>0</v>
      </c>
      <c r="H14" s="163">
        <v>0</v>
      </c>
      <c r="I14" s="1">
        <v>0</v>
      </c>
      <c r="J14" s="41">
        <v>0</v>
      </c>
      <c r="K14" s="1">
        <v>0</v>
      </c>
      <c r="L14" s="163">
        <v>0</v>
      </c>
      <c r="M14" s="1">
        <v>0</v>
      </c>
      <c r="N14" s="46">
        <v>0</v>
      </c>
      <c r="O14" s="5">
        <f t="shared" si="1"/>
        <v>0</v>
      </c>
      <c r="P14" s="121">
        <f t="shared" si="1"/>
        <v>0</v>
      </c>
      <c r="Q14" s="5">
        <f t="shared" si="1"/>
        <v>0</v>
      </c>
      <c r="R14" s="30">
        <f t="shared" si="1"/>
        <v>0</v>
      </c>
      <c r="S14" s="105">
        <f>701.6+640</f>
        <v>1341.6</v>
      </c>
      <c r="T14" s="119"/>
      <c r="U14" s="51"/>
    </row>
    <row r="15" spans="2:21" ht="67.5">
      <c r="B15" s="17" t="s">
        <v>79</v>
      </c>
      <c r="C15" s="17" t="s">
        <v>56</v>
      </c>
      <c r="D15" s="6">
        <v>854</v>
      </c>
      <c r="E15" s="19" t="s">
        <v>78</v>
      </c>
      <c r="F15" s="144">
        <f>O15+P15+Q15+R15+T15+U15+S15</f>
        <v>109.357</v>
      </c>
      <c r="G15" s="36"/>
      <c r="H15" s="157"/>
      <c r="I15" s="114"/>
      <c r="J15" s="41"/>
      <c r="L15" s="163"/>
      <c r="N15" s="46"/>
      <c r="O15" s="5">
        <f t="shared" si="1"/>
        <v>0</v>
      </c>
      <c r="P15" s="121">
        <f t="shared" si="1"/>
        <v>0</v>
      </c>
      <c r="Q15" s="5">
        <f t="shared" si="1"/>
        <v>0</v>
      </c>
      <c r="R15" s="30">
        <f t="shared" si="1"/>
        <v>0</v>
      </c>
      <c r="S15" s="105"/>
      <c r="T15" s="120">
        <v>109.357</v>
      </c>
      <c r="U15" s="51"/>
    </row>
    <row r="16" spans="2:21" ht="56.25">
      <c r="B16" s="17" t="s">
        <v>51</v>
      </c>
      <c r="C16" s="17" t="s">
        <v>52</v>
      </c>
      <c r="D16" s="19">
        <v>801</v>
      </c>
      <c r="E16" s="19">
        <v>2005</v>
      </c>
      <c r="F16" s="17">
        <f>O16+P16+Q16+R16+T16+U16+S16</f>
        <v>450</v>
      </c>
      <c r="G16" s="36">
        <v>0</v>
      </c>
      <c r="H16" s="163">
        <v>0</v>
      </c>
      <c r="I16" s="1">
        <v>0</v>
      </c>
      <c r="J16" s="41">
        <v>0</v>
      </c>
      <c r="K16" s="1">
        <v>0</v>
      </c>
      <c r="L16" s="163">
        <v>0</v>
      </c>
      <c r="M16" s="1">
        <v>0</v>
      </c>
      <c r="N16" s="46">
        <v>0</v>
      </c>
      <c r="O16" s="5">
        <f>G16+K16</f>
        <v>0</v>
      </c>
      <c r="P16" s="121">
        <f>H16+L16</f>
        <v>0</v>
      </c>
      <c r="Q16" s="5">
        <f>I16+M16</f>
        <v>0</v>
      </c>
      <c r="R16" s="30">
        <f>J16+N16</f>
        <v>0</v>
      </c>
      <c r="S16" s="105"/>
      <c r="T16" s="119">
        <f>150+150+150</f>
        <v>450</v>
      </c>
      <c r="U16" s="51"/>
    </row>
    <row r="17" spans="3:21" ht="15">
      <c r="C17" s="17"/>
      <c r="D17" s="19"/>
      <c r="F17" s="17"/>
      <c r="G17" s="36"/>
      <c r="H17" s="163"/>
      <c r="J17" s="41"/>
      <c r="L17" s="163"/>
      <c r="N17" s="46"/>
      <c r="O17" s="5"/>
      <c r="P17" s="121"/>
      <c r="Q17" s="5"/>
      <c r="R17" s="30"/>
      <c r="S17" s="105"/>
      <c r="T17" s="119"/>
      <c r="U17" s="51"/>
    </row>
    <row r="18" spans="3:21" ht="15">
      <c r="C18" s="17"/>
      <c r="D18" s="19"/>
      <c r="F18" s="17"/>
      <c r="G18" s="36"/>
      <c r="H18" s="163"/>
      <c r="J18" s="41"/>
      <c r="L18" s="163"/>
      <c r="N18" s="46"/>
      <c r="O18" s="5"/>
      <c r="P18" s="121"/>
      <c r="Q18" s="5"/>
      <c r="R18" s="30"/>
      <c r="S18" s="105"/>
      <c r="T18" s="119"/>
      <c r="U18" s="51"/>
    </row>
    <row r="19" spans="3:21" ht="15">
      <c r="C19" s="17"/>
      <c r="D19" s="19"/>
      <c r="F19" s="17"/>
      <c r="G19" s="36"/>
      <c r="H19" s="163"/>
      <c r="J19" s="41"/>
      <c r="L19" s="163"/>
      <c r="N19" s="46"/>
      <c r="O19" s="5"/>
      <c r="P19" s="121"/>
      <c r="Q19" s="5"/>
      <c r="R19" s="30"/>
      <c r="S19" s="105"/>
      <c r="T19" s="119"/>
      <c r="U19" s="51"/>
    </row>
    <row r="20" spans="1:21" s="6" customFormat="1" ht="12" customHeight="1">
      <c r="A20" s="38"/>
      <c r="B20" s="76"/>
      <c r="C20" s="76">
        <v>1</v>
      </c>
      <c r="D20" s="29">
        <v>2</v>
      </c>
      <c r="E20" s="76">
        <v>3</v>
      </c>
      <c r="F20" s="29">
        <v>4</v>
      </c>
      <c r="G20" s="38">
        <v>5</v>
      </c>
      <c r="H20" s="116">
        <v>6</v>
      </c>
      <c r="I20" s="29">
        <v>7</v>
      </c>
      <c r="J20" s="32">
        <v>8</v>
      </c>
      <c r="K20" s="29">
        <v>9</v>
      </c>
      <c r="L20" s="116">
        <v>10</v>
      </c>
      <c r="M20" s="29">
        <v>11</v>
      </c>
      <c r="N20" s="92">
        <v>12</v>
      </c>
      <c r="O20" s="29">
        <v>13</v>
      </c>
      <c r="P20" s="116">
        <v>14</v>
      </c>
      <c r="Q20" s="29">
        <v>15</v>
      </c>
      <c r="R20" s="32">
        <v>16</v>
      </c>
      <c r="S20" s="104">
        <v>17</v>
      </c>
      <c r="T20" s="116">
        <v>18</v>
      </c>
      <c r="U20" s="32">
        <v>19</v>
      </c>
    </row>
    <row r="21" spans="2:21" ht="56.25">
      <c r="B21" s="152" t="s">
        <v>93</v>
      </c>
      <c r="C21" s="151" t="s">
        <v>94</v>
      </c>
      <c r="D21" s="19">
        <v>801</v>
      </c>
      <c r="E21" s="19">
        <v>2005</v>
      </c>
      <c r="F21" s="17">
        <f aca="true" t="shared" si="2" ref="F21:F28">O21+P21+Q21+R21+T21+U21+S21</f>
        <v>140</v>
      </c>
      <c r="G21" s="36">
        <v>0</v>
      </c>
      <c r="H21" s="163">
        <v>0</v>
      </c>
      <c r="I21" s="1">
        <v>0</v>
      </c>
      <c r="J21" s="41">
        <v>0</v>
      </c>
      <c r="K21" s="1">
        <v>0</v>
      </c>
      <c r="L21" s="163">
        <v>0</v>
      </c>
      <c r="M21" s="1">
        <v>0</v>
      </c>
      <c r="N21" s="46">
        <v>0</v>
      </c>
      <c r="O21" s="5">
        <f aca="true" t="shared" si="3" ref="O21:R28">G21+K21</f>
        <v>0</v>
      </c>
      <c r="P21" s="121">
        <f t="shared" si="3"/>
        <v>0</v>
      </c>
      <c r="Q21" s="5">
        <f t="shared" si="3"/>
        <v>0</v>
      </c>
      <c r="R21" s="30">
        <f t="shared" si="3"/>
        <v>0</v>
      </c>
      <c r="S21" s="105"/>
      <c r="T21" s="119">
        <v>140</v>
      </c>
      <c r="U21" s="51"/>
    </row>
    <row r="22" spans="2:21" ht="33.75">
      <c r="B22" s="152" t="s">
        <v>95</v>
      </c>
      <c r="C22" s="151" t="s">
        <v>96</v>
      </c>
      <c r="D22" s="19">
        <v>852</v>
      </c>
      <c r="E22" s="19">
        <v>2005</v>
      </c>
      <c r="F22" s="17">
        <f t="shared" si="2"/>
        <v>133</v>
      </c>
      <c r="G22" s="36">
        <v>0</v>
      </c>
      <c r="H22" s="163">
        <v>0</v>
      </c>
      <c r="I22" s="1">
        <v>0</v>
      </c>
      <c r="J22" s="41">
        <v>0</v>
      </c>
      <c r="K22" s="1">
        <v>0</v>
      </c>
      <c r="L22" s="163">
        <v>0</v>
      </c>
      <c r="M22" s="1">
        <v>0</v>
      </c>
      <c r="N22" s="46">
        <v>0</v>
      </c>
      <c r="O22" s="5">
        <f t="shared" si="3"/>
        <v>0</v>
      </c>
      <c r="P22" s="121">
        <f t="shared" si="3"/>
        <v>0</v>
      </c>
      <c r="Q22" s="5">
        <f t="shared" si="3"/>
        <v>0</v>
      </c>
      <c r="R22" s="30">
        <f t="shared" si="3"/>
        <v>0</v>
      </c>
      <c r="S22" s="105"/>
      <c r="T22" s="119">
        <v>133</v>
      </c>
      <c r="U22" s="51"/>
    </row>
    <row r="23" spans="2:21" ht="56.25">
      <c r="B23" s="152" t="s">
        <v>97</v>
      </c>
      <c r="C23" s="151" t="s">
        <v>96</v>
      </c>
      <c r="D23" s="19">
        <v>852</v>
      </c>
      <c r="E23" s="19">
        <v>2005</v>
      </c>
      <c r="F23" s="17">
        <f t="shared" si="2"/>
        <v>200</v>
      </c>
      <c r="G23" s="36">
        <v>0</v>
      </c>
      <c r="H23" s="163">
        <v>0</v>
      </c>
      <c r="I23" s="1">
        <v>0</v>
      </c>
      <c r="J23" s="41">
        <v>0</v>
      </c>
      <c r="K23" s="1">
        <v>0</v>
      </c>
      <c r="L23" s="163">
        <v>0</v>
      </c>
      <c r="M23" s="1">
        <v>0</v>
      </c>
      <c r="N23" s="46">
        <v>0</v>
      </c>
      <c r="O23" s="5">
        <f t="shared" si="3"/>
        <v>0</v>
      </c>
      <c r="P23" s="121">
        <f t="shared" si="3"/>
        <v>0</v>
      </c>
      <c r="Q23" s="5">
        <f t="shared" si="3"/>
        <v>0</v>
      </c>
      <c r="R23" s="30">
        <f t="shared" si="3"/>
        <v>0</v>
      </c>
      <c r="S23" s="105"/>
      <c r="T23" s="119">
        <v>200</v>
      </c>
      <c r="U23" s="51"/>
    </row>
    <row r="24" spans="2:21" ht="67.5">
      <c r="B24" s="151" t="s">
        <v>91</v>
      </c>
      <c r="C24" s="17" t="s">
        <v>92</v>
      </c>
      <c r="D24" s="6">
        <v>852</v>
      </c>
      <c r="E24" s="19">
        <v>2005</v>
      </c>
      <c r="F24" s="17">
        <f t="shared" si="2"/>
        <v>62</v>
      </c>
      <c r="G24" s="36">
        <v>0</v>
      </c>
      <c r="H24" s="163">
        <v>0</v>
      </c>
      <c r="I24" s="1">
        <v>0</v>
      </c>
      <c r="J24" s="41">
        <v>0</v>
      </c>
      <c r="K24" s="1">
        <v>0</v>
      </c>
      <c r="L24" s="163">
        <v>0</v>
      </c>
      <c r="M24" s="1">
        <v>0</v>
      </c>
      <c r="N24" s="46">
        <v>0</v>
      </c>
      <c r="O24" s="5">
        <f t="shared" si="3"/>
        <v>0</v>
      </c>
      <c r="P24" s="121">
        <f t="shared" si="3"/>
        <v>0</v>
      </c>
      <c r="Q24" s="5">
        <f t="shared" si="3"/>
        <v>0</v>
      </c>
      <c r="R24" s="30">
        <f t="shared" si="3"/>
        <v>0</v>
      </c>
      <c r="S24" s="105"/>
      <c r="T24" s="119">
        <v>62</v>
      </c>
      <c r="U24" s="51"/>
    </row>
    <row r="25" spans="2:21" ht="146.25">
      <c r="B25" s="17" t="s">
        <v>116</v>
      </c>
      <c r="C25" s="17" t="s">
        <v>100</v>
      </c>
      <c r="D25" s="6">
        <v>854.801</v>
      </c>
      <c r="E25" s="19">
        <v>2005</v>
      </c>
      <c r="F25" s="17">
        <f t="shared" si="2"/>
        <v>335</v>
      </c>
      <c r="G25" s="36">
        <v>0</v>
      </c>
      <c r="H25" s="163">
        <v>185</v>
      </c>
      <c r="I25" s="1">
        <v>0</v>
      </c>
      <c r="J25" s="41">
        <v>0</v>
      </c>
      <c r="K25" s="1">
        <v>0</v>
      </c>
      <c r="L25" s="163">
        <v>0</v>
      </c>
      <c r="M25" s="1">
        <v>0</v>
      </c>
      <c r="N25" s="46">
        <v>0</v>
      </c>
      <c r="O25" s="5">
        <f t="shared" si="3"/>
        <v>0</v>
      </c>
      <c r="P25" s="121">
        <f t="shared" si="3"/>
        <v>185</v>
      </c>
      <c r="Q25" s="5">
        <f t="shared" si="3"/>
        <v>0</v>
      </c>
      <c r="R25" s="30">
        <f t="shared" si="3"/>
        <v>0</v>
      </c>
      <c r="S25" s="105"/>
      <c r="T25" s="119">
        <v>150</v>
      </c>
      <c r="U25" s="51"/>
    </row>
    <row r="26" spans="2:21" ht="45">
      <c r="B26" s="17" t="s">
        <v>115</v>
      </c>
      <c r="C26" s="17" t="s">
        <v>100</v>
      </c>
      <c r="D26" s="6">
        <v>854</v>
      </c>
      <c r="E26" s="19">
        <v>2005</v>
      </c>
      <c r="F26" s="17">
        <f>O26+P26+Q26+R26+T26+U26+S26</f>
        <v>200</v>
      </c>
      <c r="G26" s="36">
        <v>0</v>
      </c>
      <c r="H26" s="163">
        <v>0</v>
      </c>
      <c r="I26" s="1">
        <v>0</v>
      </c>
      <c r="J26" s="41">
        <v>0</v>
      </c>
      <c r="K26" s="1">
        <v>0</v>
      </c>
      <c r="L26" s="163">
        <v>0</v>
      </c>
      <c r="M26" s="1">
        <v>0</v>
      </c>
      <c r="N26" s="46">
        <v>0</v>
      </c>
      <c r="O26" s="5">
        <f>G26+K26</f>
        <v>0</v>
      </c>
      <c r="P26" s="121">
        <f>H26+L26</f>
        <v>0</v>
      </c>
      <c r="Q26" s="5">
        <f>I26+M26</f>
        <v>0</v>
      </c>
      <c r="R26" s="30">
        <f>J26+N26</f>
        <v>0</v>
      </c>
      <c r="S26" s="105"/>
      <c r="T26" s="119">
        <v>200</v>
      </c>
      <c r="U26" s="51"/>
    </row>
    <row r="27" spans="2:21" ht="45">
      <c r="B27" s="152" t="s">
        <v>99</v>
      </c>
      <c r="C27" s="17" t="s">
        <v>101</v>
      </c>
      <c r="D27" s="6">
        <v>852</v>
      </c>
      <c r="E27" s="19">
        <v>2005</v>
      </c>
      <c r="F27" s="17">
        <f t="shared" si="2"/>
        <v>57</v>
      </c>
      <c r="G27" s="36">
        <v>0</v>
      </c>
      <c r="H27" s="163">
        <v>0</v>
      </c>
      <c r="I27" s="1">
        <v>0</v>
      </c>
      <c r="J27" s="41">
        <v>0</v>
      </c>
      <c r="K27" s="1">
        <v>0</v>
      </c>
      <c r="L27" s="163">
        <v>0</v>
      </c>
      <c r="M27" s="1">
        <v>0</v>
      </c>
      <c r="N27" s="46">
        <v>0</v>
      </c>
      <c r="O27" s="5">
        <f t="shared" si="3"/>
        <v>0</v>
      </c>
      <c r="P27" s="121">
        <f t="shared" si="3"/>
        <v>0</v>
      </c>
      <c r="Q27" s="5">
        <f t="shared" si="3"/>
        <v>0</v>
      </c>
      <c r="R27" s="30">
        <f t="shared" si="3"/>
        <v>0</v>
      </c>
      <c r="S27" s="105"/>
      <c r="T27" s="119">
        <v>57</v>
      </c>
      <c r="U27" s="51"/>
    </row>
    <row r="28" spans="2:21" ht="56.25">
      <c r="B28" s="17" t="s">
        <v>98</v>
      </c>
      <c r="C28" s="17" t="s">
        <v>90</v>
      </c>
      <c r="D28" s="6">
        <v>852</v>
      </c>
      <c r="E28" s="19">
        <v>2005</v>
      </c>
      <c r="F28" s="17">
        <f t="shared" si="2"/>
        <v>136.5</v>
      </c>
      <c r="G28" s="36">
        <v>0</v>
      </c>
      <c r="H28" s="163">
        <v>0</v>
      </c>
      <c r="I28" s="1">
        <v>0</v>
      </c>
      <c r="J28" s="41">
        <v>0</v>
      </c>
      <c r="K28" s="1">
        <v>0</v>
      </c>
      <c r="L28" s="163">
        <v>0</v>
      </c>
      <c r="M28" s="1">
        <v>0</v>
      </c>
      <c r="N28" s="46">
        <v>0</v>
      </c>
      <c r="O28" s="5">
        <f t="shared" si="3"/>
        <v>0</v>
      </c>
      <c r="P28" s="121">
        <f t="shared" si="3"/>
        <v>0</v>
      </c>
      <c r="Q28" s="5">
        <f t="shared" si="3"/>
        <v>0</v>
      </c>
      <c r="R28" s="30">
        <f t="shared" si="3"/>
        <v>0</v>
      </c>
      <c r="S28" s="105"/>
      <c r="T28" s="119">
        <v>136.5</v>
      </c>
      <c r="U28" s="51"/>
    </row>
    <row r="29" spans="3:21" ht="15">
      <c r="C29" s="17"/>
      <c r="F29" s="17"/>
      <c r="G29" s="36"/>
      <c r="H29" s="163"/>
      <c r="J29" s="41"/>
      <c r="L29" s="163"/>
      <c r="N29" s="46"/>
      <c r="O29" s="5"/>
      <c r="P29" s="121"/>
      <c r="Q29" s="5"/>
      <c r="R29" s="30"/>
      <c r="S29" s="105"/>
      <c r="T29" s="119"/>
      <c r="U29" s="51"/>
    </row>
    <row r="30" spans="3:21" ht="15">
      <c r="C30" s="17"/>
      <c r="F30" s="17"/>
      <c r="G30" s="36"/>
      <c r="H30" s="163"/>
      <c r="J30" s="41"/>
      <c r="L30" s="163"/>
      <c r="N30" s="46"/>
      <c r="O30" s="5"/>
      <c r="P30" s="121"/>
      <c r="Q30" s="5"/>
      <c r="R30" s="30"/>
      <c r="S30" s="105"/>
      <c r="T30" s="119"/>
      <c r="U30" s="51"/>
    </row>
    <row r="31" spans="3:21" ht="15">
      <c r="C31" s="17"/>
      <c r="F31" s="17"/>
      <c r="G31" s="36"/>
      <c r="H31" s="163"/>
      <c r="J31" s="41"/>
      <c r="L31" s="163"/>
      <c r="N31" s="46"/>
      <c r="O31" s="5"/>
      <c r="P31" s="121"/>
      <c r="Q31" s="5"/>
      <c r="R31" s="30"/>
      <c r="S31" s="105"/>
      <c r="T31" s="119"/>
      <c r="U31" s="51"/>
    </row>
    <row r="32" spans="1:21" s="6" customFormat="1" ht="11.25">
      <c r="A32" s="29"/>
      <c r="B32" s="76"/>
      <c r="C32" s="76">
        <v>1</v>
      </c>
      <c r="D32" s="29">
        <v>2</v>
      </c>
      <c r="E32" s="76">
        <v>3</v>
      </c>
      <c r="F32" s="29">
        <v>4</v>
      </c>
      <c r="G32" s="38">
        <v>5</v>
      </c>
      <c r="H32" s="116">
        <v>6</v>
      </c>
      <c r="I32" s="29">
        <v>7</v>
      </c>
      <c r="J32" s="32">
        <v>8</v>
      </c>
      <c r="K32" s="29">
        <v>9</v>
      </c>
      <c r="L32" s="116">
        <v>10</v>
      </c>
      <c r="M32" s="29">
        <v>11</v>
      </c>
      <c r="N32" s="92">
        <v>12</v>
      </c>
      <c r="O32" s="29">
        <v>13</v>
      </c>
      <c r="P32" s="116">
        <v>14</v>
      </c>
      <c r="Q32" s="29">
        <v>15</v>
      </c>
      <c r="R32" s="32">
        <v>16</v>
      </c>
      <c r="S32" s="104">
        <v>17</v>
      </c>
      <c r="T32" s="116">
        <v>18</v>
      </c>
      <c r="U32" s="32">
        <v>19</v>
      </c>
    </row>
    <row r="33" spans="1:21" s="13" customFormat="1" ht="15.75">
      <c r="A33" s="12" t="s">
        <v>8</v>
      </c>
      <c r="B33" s="22"/>
      <c r="C33" s="5"/>
      <c r="D33" s="8"/>
      <c r="E33" s="77"/>
      <c r="F33" s="4"/>
      <c r="G33" s="40"/>
      <c r="H33" s="164"/>
      <c r="I33" s="2"/>
      <c r="J33" s="45"/>
      <c r="K33" s="2"/>
      <c r="L33" s="164"/>
      <c r="M33" s="2"/>
      <c r="N33" s="130"/>
      <c r="O33" s="5"/>
      <c r="P33" s="121"/>
      <c r="Q33" s="5"/>
      <c r="R33" s="30"/>
      <c r="S33" s="105"/>
      <c r="T33" s="117"/>
      <c r="U33" s="53"/>
    </row>
    <row r="34" spans="1:21" s="99" customFormat="1" ht="15.75">
      <c r="A34" s="123" t="s">
        <v>37</v>
      </c>
      <c r="C34" s="86"/>
      <c r="D34" s="98"/>
      <c r="E34" s="98"/>
      <c r="F34" s="93">
        <f>SUM(F35:F42)</f>
        <v>2816.481</v>
      </c>
      <c r="G34" s="100">
        <f>SUM(G35:G42)</f>
        <v>0</v>
      </c>
      <c r="H34" s="132">
        <f>SUM(H35:H42)</f>
        <v>132.52</v>
      </c>
      <c r="I34" s="145">
        <f aca="true" t="shared" si="4" ref="I34:U34">SUM(I35:I42)</f>
        <v>1203.12</v>
      </c>
      <c r="J34" s="129">
        <f t="shared" si="4"/>
        <v>394</v>
      </c>
      <c r="K34" s="145">
        <f t="shared" si="4"/>
        <v>0</v>
      </c>
      <c r="L34" s="156">
        <f t="shared" si="4"/>
        <v>164.035</v>
      </c>
      <c r="M34" s="145">
        <f t="shared" si="4"/>
        <v>760.3059999999999</v>
      </c>
      <c r="N34" s="129">
        <f t="shared" si="4"/>
        <v>0</v>
      </c>
      <c r="O34" s="128">
        <f t="shared" si="4"/>
        <v>0</v>
      </c>
      <c r="P34" s="156">
        <f t="shared" si="4"/>
        <v>296.555</v>
      </c>
      <c r="Q34" s="145">
        <f t="shared" si="4"/>
        <v>1963.426</v>
      </c>
      <c r="R34" s="148">
        <f t="shared" si="4"/>
        <v>394</v>
      </c>
      <c r="S34" s="131">
        <f t="shared" si="4"/>
        <v>0</v>
      </c>
      <c r="T34" s="132">
        <f t="shared" si="4"/>
        <v>0</v>
      </c>
      <c r="U34" s="131">
        <f t="shared" si="4"/>
        <v>162.5</v>
      </c>
    </row>
    <row r="35" spans="2:21" ht="34.5" customHeight="1">
      <c r="B35" s="17" t="s">
        <v>55</v>
      </c>
      <c r="C35" s="17" t="s">
        <v>35</v>
      </c>
      <c r="D35" s="6">
        <v>801</v>
      </c>
      <c r="E35" s="19">
        <v>2006</v>
      </c>
      <c r="F35" s="17">
        <f aca="true" t="shared" si="5" ref="F35:F42">O35+P35+Q35+R35+T35+U35+S35</f>
        <v>340</v>
      </c>
      <c r="G35" s="36"/>
      <c r="H35" s="163"/>
      <c r="I35" s="147">
        <v>340</v>
      </c>
      <c r="J35" s="41"/>
      <c r="K35" s="146"/>
      <c r="L35" s="165"/>
      <c r="M35" s="147"/>
      <c r="N35" s="46"/>
      <c r="O35" s="5">
        <f>G35+K35</f>
        <v>0</v>
      </c>
      <c r="P35" s="156">
        <f>H35+L35</f>
        <v>0</v>
      </c>
      <c r="Q35" s="139">
        <f>I35+M35</f>
        <v>340</v>
      </c>
      <c r="R35" s="149">
        <f>J35+N35</f>
        <v>0</v>
      </c>
      <c r="S35" s="105"/>
      <c r="T35" s="120"/>
      <c r="U35" s="51"/>
    </row>
    <row r="36" spans="2:21" ht="31.5" customHeight="1">
      <c r="B36" s="17" t="s">
        <v>27</v>
      </c>
      <c r="C36" s="17" t="s">
        <v>9</v>
      </c>
      <c r="D36" s="6">
        <v>852</v>
      </c>
      <c r="E36" s="80">
        <v>2006</v>
      </c>
      <c r="F36" s="17">
        <f t="shared" si="5"/>
        <v>250</v>
      </c>
      <c r="G36" s="36"/>
      <c r="H36" s="163"/>
      <c r="I36" s="147"/>
      <c r="J36" s="41">
        <v>87.5</v>
      </c>
      <c r="K36" s="146"/>
      <c r="L36" s="165"/>
      <c r="M36" s="147"/>
      <c r="N36" s="46"/>
      <c r="O36" s="5">
        <f aca="true" t="shared" si="6" ref="O36:R37">G36+K36</f>
        <v>0</v>
      </c>
      <c r="P36" s="156">
        <f t="shared" si="6"/>
        <v>0</v>
      </c>
      <c r="Q36" s="139">
        <f t="shared" si="6"/>
        <v>0</v>
      </c>
      <c r="R36" s="149">
        <f t="shared" si="6"/>
        <v>87.5</v>
      </c>
      <c r="S36" s="105"/>
      <c r="T36" s="120"/>
      <c r="U36" s="55">
        <v>162.5</v>
      </c>
    </row>
    <row r="37" spans="2:21" ht="31.5" customHeight="1">
      <c r="B37" s="17" t="s">
        <v>28</v>
      </c>
      <c r="C37" s="17" t="s">
        <v>9</v>
      </c>
      <c r="D37" s="6">
        <v>852</v>
      </c>
      <c r="E37" s="19" t="s">
        <v>12</v>
      </c>
      <c r="F37" s="17">
        <f t="shared" si="5"/>
        <v>310</v>
      </c>
      <c r="G37" s="36"/>
      <c r="H37" s="163"/>
      <c r="I37" s="147">
        <v>155</v>
      </c>
      <c r="J37" s="41">
        <v>155</v>
      </c>
      <c r="K37" s="146"/>
      <c r="L37" s="165"/>
      <c r="M37" s="147"/>
      <c r="N37" s="46"/>
      <c r="O37" s="5">
        <f t="shared" si="6"/>
        <v>0</v>
      </c>
      <c r="P37" s="156">
        <f t="shared" si="6"/>
        <v>0</v>
      </c>
      <c r="Q37" s="139">
        <f t="shared" si="6"/>
        <v>155</v>
      </c>
      <c r="R37" s="149">
        <f t="shared" si="6"/>
        <v>155</v>
      </c>
      <c r="S37" s="105"/>
      <c r="T37" s="120"/>
      <c r="U37" s="53"/>
    </row>
    <row r="38" spans="2:21" ht="43.5" customHeight="1">
      <c r="B38" s="17" t="s">
        <v>15</v>
      </c>
      <c r="C38" s="17" t="s">
        <v>11</v>
      </c>
      <c r="D38" s="6">
        <v>853</v>
      </c>
      <c r="E38" s="19" t="s">
        <v>12</v>
      </c>
      <c r="F38" s="17">
        <f t="shared" si="5"/>
        <v>281.5</v>
      </c>
      <c r="G38" s="36"/>
      <c r="H38" s="163"/>
      <c r="I38" s="147">
        <v>130</v>
      </c>
      <c r="J38" s="41">
        <v>151.5</v>
      </c>
      <c r="K38" s="146"/>
      <c r="L38" s="165"/>
      <c r="M38" s="147"/>
      <c r="N38" s="46"/>
      <c r="O38" s="5">
        <f aca="true" t="shared" si="7" ref="O38:R42">G38+K38</f>
        <v>0</v>
      </c>
      <c r="P38" s="156">
        <f t="shared" si="7"/>
        <v>0</v>
      </c>
      <c r="Q38" s="139">
        <f t="shared" si="7"/>
        <v>130</v>
      </c>
      <c r="R38" s="149">
        <f t="shared" si="7"/>
        <v>151.5</v>
      </c>
      <c r="S38" s="105"/>
      <c r="T38" s="120"/>
      <c r="U38" s="53"/>
    </row>
    <row r="39" spans="2:21" ht="67.5">
      <c r="B39" s="17" t="s">
        <v>79</v>
      </c>
      <c r="C39" s="17" t="s">
        <v>56</v>
      </c>
      <c r="D39" s="6">
        <v>854</v>
      </c>
      <c r="E39" s="19" t="s">
        <v>78</v>
      </c>
      <c r="F39" s="137">
        <f t="shared" si="5"/>
        <v>1502.461</v>
      </c>
      <c r="G39" s="36"/>
      <c r="H39" s="157"/>
      <c r="I39" s="147">
        <v>578.12</v>
      </c>
      <c r="J39" s="41"/>
      <c r="K39" s="146"/>
      <c r="L39" s="166">
        <v>164.035</v>
      </c>
      <c r="M39" s="147">
        <f>633.588+126.718</f>
        <v>760.3059999999999</v>
      </c>
      <c r="N39" s="46"/>
      <c r="O39" s="5">
        <f t="shared" si="7"/>
        <v>0</v>
      </c>
      <c r="P39" s="156">
        <f t="shared" si="7"/>
        <v>164.035</v>
      </c>
      <c r="Q39" s="139">
        <f t="shared" si="7"/>
        <v>1338.426</v>
      </c>
      <c r="R39" s="149">
        <f t="shared" si="7"/>
        <v>0</v>
      </c>
      <c r="S39" s="105"/>
      <c r="T39" s="120"/>
      <c r="U39" s="51"/>
    </row>
    <row r="40" spans="2:21" ht="56.25">
      <c r="B40" s="17" t="s">
        <v>114</v>
      </c>
      <c r="C40" s="17" t="s">
        <v>56</v>
      </c>
      <c r="D40" s="6">
        <v>854</v>
      </c>
      <c r="E40" s="19">
        <v>2005</v>
      </c>
      <c r="F40" s="137">
        <f>O40+P40+Q40+R40+T40+U40+S40</f>
        <v>22</v>
      </c>
      <c r="G40" s="36"/>
      <c r="H40" s="157">
        <v>22</v>
      </c>
      <c r="I40" s="147"/>
      <c r="J40" s="41"/>
      <c r="K40" s="146"/>
      <c r="L40" s="166"/>
      <c r="M40" s="147"/>
      <c r="N40" s="46"/>
      <c r="O40" s="5">
        <f aca="true" t="shared" si="8" ref="O40:R41">G40+K40</f>
        <v>0</v>
      </c>
      <c r="P40" s="156">
        <f t="shared" si="8"/>
        <v>22</v>
      </c>
      <c r="Q40" s="139">
        <f t="shared" si="8"/>
        <v>0</v>
      </c>
      <c r="R40" s="149">
        <f t="shared" si="8"/>
        <v>0</v>
      </c>
      <c r="S40" s="105"/>
      <c r="T40" s="120"/>
      <c r="U40" s="51"/>
    </row>
    <row r="41" spans="2:21" ht="55.5" customHeight="1">
      <c r="B41" s="17" t="s">
        <v>61</v>
      </c>
      <c r="C41" s="17" t="s">
        <v>64</v>
      </c>
      <c r="D41" s="6">
        <v>852</v>
      </c>
      <c r="E41" s="19">
        <v>2006</v>
      </c>
      <c r="F41" s="17">
        <f>O41+P41+Q41+R41+T41+U41+S41</f>
        <v>51.4</v>
      </c>
      <c r="G41" s="36"/>
      <c r="H41" s="163">
        <v>51.4</v>
      </c>
      <c r="I41" s="147"/>
      <c r="J41" s="41"/>
      <c r="K41" s="146"/>
      <c r="L41" s="165"/>
      <c r="M41" s="147"/>
      <c r="N41" s="46"/>
      <c r="O41" s="5">
        <f t="shared" si="8"/>
        <v>0</v>
      </c>
      <c r="P41" s="156">
        <f t="shared" si="8"/>
        <v>51.4</v>
      </c>
      <c r="Q41" s="139">
        <f t="shared" si="8"/>
        <v>0</v>
      </c>
      <c r="R41" s="149">
        <f t="shared" si="8"/>
        <v>0</v>
      </c>
      <c r="S41" s="105"/>
      <c r="T41" s="120"/>
      <c r="U41" s="53"/>
    </row>
    <row r="42" spans="2:21" ht="86.25" customHeight="1">
      <c r="B42" s="17" t="s">
        <v>113</v>
      </c>
      <c r="C42" s="17" t="s">
        <v>64</v>
      </c>
      <c r="D42" s="6">
        <v>852</v>
      </c>
      <c r="E42" s="19">
        <v>2006</v>
      </c>
      <c r="F42" s="192">
        <f t="shared" si="5"/>
        <v>59.12</v>
      </c>
      <c r="G42" s="36"/>
      <c r="H42" s="120">
        <f>54.12+5</f>
        <v>59.12</v>
      </c>
      <c r="I42" s="147"/>
      <c r="J42" s="41"/>
      <c r="K42" s="146"/>
      <c r="L42" s="165"/>
      <c r="M42" s="147"/>
      <c r="N42" s="46"/>
      <c r="O42" s="5">
        <f t="shared" si="7"/>
        <v>0</v>
      </c>
      <c r="P42" s="156">
        <f>H42+L42</f>
        <v>59.12</v>
      </c>
      <c r="Q42" s="139">
        <f t="shared" si="7"/>
        <v>0</v>
      </c>
      <c r="R42" s="149">
        <f t="shared" si="7"/>
        <v>0</v>
      </c>
      <c r="S42" s="105"/>
      <c r="T42" s="120"/>
      <c r="U42" s="53"/>
    </row>
    <row r="43" spans="1:21" s="6" customFormat="1" ht="11.25">
      <c r="A43" s="29"/>
      <c r="B43" s="76"/>
      <c r="C43" s="76">
        <v>1</v>
      </c>
      <c r="D43" s="29">
        <v>2</v>
      </c>
      <c r="E43" s="76">
        <v>3</v>
      </c>
      <c r="F43" s="29">
        <v>4</v>
      </c>
      <c r="G43" s="38">
        <v>5</v>
      </c>
      <c r="H43" s="116">
        <v>6</v>
      </c>
      <c r="I43" s="29">
        <v>7</v>
      </c>
      <c r="J43" s="32">
        <v>8</v>
      </c>
      <c r="K43" s="29">
        <v>9</v>
      </c>
      <c r="L43" s="116">
        <v>10</v>
      </c>
      <c r="M43" s="29">
        <v>11</v>
      </c>
      <c r="N43" s="92">
        <v>12</v>
      </c>
      <c r="O43" s="29">
        <v>13</v>
      </c>
      <c r="P43" s="116">
        <v>14</v>
      </c>
      <c r="Q43" s="29">
        <v>15</v>
      </c>
      <c r="R43" s="32">
        <v>16</v>
      </c>
      <c r="S43" s="104">
        <v>17</v>
      </c>
      <c r="T43" s="116">
        <v>18</v>
      </c>
      <c r="U43" s="32">
        <v>19</v>
      </c>
    </row>
    <row r="44" spans="3:21" ht="24" customHeight="1">
      <c r="C44" s="17"/>
      <c r="F44" s="17"/>
      <c r="G44" s="191"/>
      <c r="H44" s="120"/>
      <c r="I44" s="147"/>
      <c r="J44" s="41"/>
      <c r="K44" s="146"/>
      <c r="L44" s="165"/>
      <c r="M44" s="147"/>
      <c r="N44" s="46"/>
      <c r="O44" s="5"/>
      <c r="P44" s="156"/>
      <c r="Q44" s="139"/>
      <c r="R44" s="149"/>
      <c r="S44" s="105"/>
      <c r="T44" s="120"/>
      <c r="U44" s="53"/>
    </row>
    <row r="45" spans="1:21" s="13" customFormat="1" ht="15.75">
      <c r="A45" s="12" t="s">
        <v>5</v>
      </c>
      <c r="B45" s="22"/>
      <c r="C45" s="5"/>
      <c r="D45" s="8"/>
      <c r="E45" s="77"/>
      <c r="F45" s="33">
        <f aca="true" t="shared" si="9" ref="F45:U45">SUM(F46:F46)</f>
        <v>9936.846</v>
      </c>
      <c r="G45" s="5">
        <f t="shared" si="9"/>
        <v>4108.133</v>
      </c>
      <c r="H45" s="156">
        <f t="shared" si="9"/>
        <v>990.9259999999999</v>
      </c>
      <c r="I45" s="139">
        <f t="shared" si="9"/>
        <v>531.967</v>
      </c>
      <c r="J45" s="33">
        <f t="shared" si="9"/>
        <v>716.3779999999999</v>
      </c>
      <c r="K45" s="5">
        <f t="shared" si="9"/>
        <v>0</v>
      </c>
      <c r="L45" s="156">
        <f t="shared" si="9"/>
        <v>649.145</v>
      </c>
      <c r="M45" s="139">
        <f t="shared" si="9"/>
        <v>636.273</v>
      </c>
      <c r="N45" s="93">
        <f t="shared" si="9"/>
        <v>2304.024</v>
      </c>
      <c r="O45" s="5">
        <f t="shared" si="9"/>
        <v>4108.133</v>
      </c>
      <c r="P45" s="156">
        <f t="shared" si="9"/>
        <v>1640.071</v>
      </c>
      <c r="Q45" s="142">
        <f t="shared" si="9"/>
        <v>1168.2400000000002</v>
      </c>
      <c r="R45" s="33">
        <f t="shared" si="9"/>
        <v>3020.402</v>
      </c>
      <c r="S45" s="108">
        <f t="shared" si="9"/>
        <v>0</v>
      </c>
      <c r="T45" s="120">
        <f t="shared" si="9"/>
        <v>0</v>
      </c>
      <c r="U45" s="33">
        <f t="shared" si="9"/>
        <v>0</v>
      </c>
    </row>
    <row r="46" spans="1:21" s="21" customFormat="1" ht="22.5">
      <c r="A46" s="18"/>
      <c r="B46" s="124" t="s">
        <v>77</v>
      </c>
      <c r="C46" s="17" t="s">
        <v>6</v>
      </c>
      <c r="D46" s="19">
        <v>600</v>
      </c>
      <c r="E46" s="19"/>
      <c r="F46" s="17">
        <f>SUM(F47:F51)</f>
        <v>9936.846</v>
      </c>
      <c r="G46" s="113">
        <f>SUM(G47:G51)</f>
        <v>4108.133</v>
      </c>
      <c r="H46" s="157">
        <f aca="true" t="shared" si="10" ref="H46:U46">SUM(H47:H51)</f>
        <v>990.9259999999999</v>
      </c>
      <c r="I46" s="138">
        <f t="shared" si="10"/>
        <v>531.967</v>
      </c>
      <c r="J46" s="96">
        <f t="shared" si="10"/>
        <v>716.3779999999999</v>
      </c>
      <c r="K46" s="103">
        <f t="shared" si="10"/>
        <v>0</v>
      </c>
      <c r="L46" s="167">
        <f>SUM(L47:L51)</f>
        <v>649.145</v>
      </c>
      <c r="M46" s="138">
        <f t="shared" si="10"/>
        <v>636.273</v>
      </c>
      <c r="N46" s="96">
        <f t="shared" si="10"/>
        <v>2304.024</v>
      </c>
      <c r="O46" s="103">
        <f t="shared" si="10"/>
        <v>4108.133</v>
      </c>
      <c r="P46" s="157">
        <f t="shared" si="10"/>
        <v>1640.071</v>
      </c>
      <c r="Q46" s="138">
        <f t="shared" si="10"/>
        <v>1168.2400000000002</v>
      </c>
      <c r="R46" s="103">
        <f t="shared" si="10"/>
        <v>3020.402</v>
      </c>
      <c r="S46" s="126">
        <f t="shared" si="10"/>
        <v>0</v>
      </c>
      <c r="T46" s="127">
        <f t="shared" si="10"/>
        <v>0</v>
      </c>
      <c r="U46" s="126">
        <f t="shared" si="10"/>
        <v>0</v>
      </c>
    </row>
    <row r="47" spans="2:21" ht="21" customHeight="1">
      <c r="B47" s="17" t="s">
        <v>44</v>
      </c>
      <c r="E47" s="19">
        <v>2005</v>
      </c>
      <c r="F47" s="144">
        <f>O47+P47+Q47+R47+T47+U47+S47</f>
        <v>657.153</v>
      </c>
      <c r="G47" s="36"/>
      <c r="H47" s="185">
        <f>200+100+20-62.847</f>
        <v>257.153</v>
      </c>
      <c r="I47" s="141">
        <v>200</v>
      </c>
      <c r="J47" s="133">
        <v>200</v>
      </c>
      <c r="K47" s="4">
        <f>SUM(K48:K48)</f>
        <v>0</v>
      </c>
      <c r="L47" s="165"/>
      <c r="N47" s="46"/>
      <c r="O47" s="17">
        <f aca="true" t="shared" si="11" ref="O47:R51">G47+K47</f>
        <v>0</v>
      </c>
      <c r="P47" s="156">
        <f t="shared" si="11"/>
        <v>257.153</v>
      </c>
      <c r="Q47" s="143">
        <f t="shared" si="11"/>
        <v>200</v>
      </c>
      <c r="R47" s="35">
        <f t="shared" si="11"/>
        <v>200</v>
      </c>
      <c r="S47" s="105"/>
      <c r="T47" s="117"/>
      <c r="U47" s="51"/>
    </row>
    <row r="48" spans="2:21" ht="19.5">
      <c r="B48" s="124" t="s">
        <v>50</v>
      </c>
      <c r="E48" s="19">
        <v>2005</v>
      </c>
      <c r="F48" s="17">
        <f>O48+P48+Q48+R48+T48+U48+S48</f>
        <v>452</v>
      </c>
      <c r="G48" s="36"/>
      <c r="H48" s="163">
        <f>52+200</f>
        <v>252</v>
      </c>
      <c r="I48" s="141">
        <v>200</v>
      </c>
      <c r="J48" s="41"/>
      <c r="K48" s="4">
        <f>SUM(K49:K49)</f>
        <v>0</v>
      </c>
      <c r="L48" s="165"/>
      <c r="N48" s="46"/>
      <c r="O48" s="17">
        <f t="shared" si="11"/>
        <v>0</v>
      </c>
      <c r="P48" s="156">
        <f t="shared" si="11"/>
        <v>252</v>
      </c>
      <c r="Q48" s="144">
        <f t="shared" si="11"/>
        <v>200</v>
      </c>
      <c r="R48" s="35">
        <f t="shared" si="11"/>
        <v>0</v>
      </c>
      <c r="S48" s="105"/>
      <c r="T48" s="117"/>
      <c r="U48" s="51"/>
    </row>
    <row r="49" spans="2:21" ht="29.25">
      <c r="B49" s="124" t="s">
        <v>74</v>
      </c>
      <c r="E49" s="19" t="s">
        <v>46</v>
      </c>
      <c r="F49" s="193">
        <f>O49+P49+Q49+R49+T49+U49+S49</f>
        <v>4786.8550000000005</v>
      </c>
      <c r="G49" s="101">
        <f>853.2+908.522+436.92+334.722</f>
        <v>2533.3640000000005</v>
      </c>
      <c r="H49" s="167">
        <v>280</v>
      </c>
      <c r="I49" s="138">
        <v>6.047</v>
      </c>
      <c r="J49" s="41">
        <v>195</v>
      </c>
      <c r="K49" s="4">
        <f>SUM(K50:K50)</f>
        <v>0</v>
      </c>
      <c r="L49" s="168">
        <v>324.985</v>
      </c>
      <c r="M49" s="137">
        <v>342.459</v>
      </c>
      <c r="N49" s="140">
        <v>1105</v>
      </c>
      <c r="O49" s="17">
        <f t="shared" si="11"/>
        <v>2533.3640000000005</v>
      </c>
      <c r="P49" s="156">
        <f>H49+L49</f>
        <v>604.985</v>
      </c>
      <c r="Q49" s="144">
        <f t="shared" si="11"/>
        <v>348.50600000000003</v>
      </c>
      <c r="R49" s="35">
        <f t="shared" si="11"/>
        <v>1300</v>
      </c>
      <c r="S49" s="105"/>
      <c r="T49" s="120"/>
      <c r="U49" s="51"/>
    </row>
    <row r="50" spans="2:21" ht="42" customHeight="1">
      <c r="B50" s="124" t="s">
        <v>75</v>
      </c>
      <c r="E50" s="19" t="s">
        <v>47</v>
      </c>
      <c r="F50" s="17">
        <f>O50+P50+Q50+R50+T50+U50+S50</f>
        <v>1717.627</v>
      </c>
      <c r="G50" s="36">
        <f>305.7+433.678</f>
        <v>739.3779999999999</v>
      </c>
      <c r="H50" s="167">
        <v>62.847</v>
      </c>
      <c r="I50" s="138"/>
      <c r="J50" s="186">
        <v>230.628</v>
      </c>
      <c r="K50" s="4">
        <v>0</v>
      </c>
      <c r="L50" s="168"/>
      <c r="M50" s="137"/>
      <c r="N50" s="140">
        <v>684.774</v>
      </c>
      <c r="O50" s="17">
        <f t="shared" si="11"/>
        <v>739.3779999999999</v>
      </c>
      <c r="P50" s="158">
        <f t="shared" si="11"/>
        <v>62.847</v>
      </c>
      <c r="Q50" s="144">
        <f t="shared" si="11"/>
        <v>0</v>
      </c>
      <c r="R50" s="194">
        <f t="shared" si="11"/>
        <v>915.402</v>
      </c>
      <c r="S50" s="105"/>
      <c r="T50" s="120"/>
      <c r="U50" s="51"/>
    </row>
    <row r="51" spans="2:21" ht="25.5">
      <c r="B51" s="176" t="s">
        <v>76</v>
      </c>
      <c r="C51" s="17"/>
      <c r="E51" s="19" t="s">
        <v>48</v>
      </c>
      <c r="F51" s="17">
        <f>O51+P51+Q51+R51+T51+U51+S51</f>
        <v>2323.211</v>
      </c>
      <c r="G51" s="125">
        <f>473.782+361.609</f>
        <v>835.391</v>
      </c>
      <c r="H51" s="167">
        <v>138.926</v>
      </c>
      <c r="I51" s="138">
        <v>125.92</v>
      </c>
      <c r="J51" s="134">
        <v>90.75</v>
      </c>
      <c r="K51" s="4"/>
      <c r="L51" s="168">
        <v>324.16</v>
      </c>
      <c r="M51" s="137">
        <v>293.814</v>
      </c>
      <c r="N51" s="135">
        <v>514.25</v>
      </c>
      <c r="O51" s="17">
        <f t="shared" si="11"/>
        <v>835.391</v>
      </c>
      <c r="P51" s="156">
        <f t="shared" si="11"/>
        <v>463.086</v>
      </c>
      <c r="Q51" s="144">
        <f t="shared" si="11"/>
        <v>419.73400000000004</v>
      </c>
      <c r="R51" s="35">
        <f t="shared" si="11"/>
        <v>605</v>
      </c>
      <c r="S51" s="105"/>
      <c r="T51" s="120"/>
      <c r="U51" s="51"/>
    </row>
    <row r="52" spans="3:21" ht="15">
      <c r="C52" s="17"/>
      <c r="F52" s="17"/>
      <c r="G52" s="125"/>
      <c r="H52" s="167"/>
      <c r="I52" s="138"/>
      <c r="J52" s="41"/>
      <c r="K52" s="4"/>
      <c r="L52" s="168"/>
      <c r="M52" s="102"/>
      <c r="N52" s="95"/>
      <c r="O52" s="17"/>
      <c r="P52" s="156"/>
      <c r="Q52" s="144"/>
      <c r="R52" s="35"/>
      <c r="S52" s="105"/>
      <c r="T52" s="120"/>
      <c r="U52" s="51"/>
    </row>
    <row r="53" spans="1:21" s="13" customFormat="1" ht="15.75">
      <c r="A53" s="12" t="s">
        <v>2</v>
      </c>
      <c r="B53" s="22"/>
      <c r="C53" s="5"/>
      <c r="D53" s="8"/>
      <c r="E53" s="77"/>
      <c r="F53" s="17"/>
      <c r="G53" s="40"/>
      <c r="H53" s="164"/>
      <c r="I53" s="2"/>
      <c r="J53" s="45"/>
      <c r="K53" s="2"/>
      <c r="L53" s="164"/>
      <c r="M53" s="2"/>
      <c r="N53" s="94"/>
      <c r="O53" s="5"/>
      <c r="P53" s="121"/>
      <c r="Q53" s="5"/>
      <c r="R53" s="30"/>
      <c r="S53" s="105"/>
      <c r="T53" s="120"/>
      <c r="U53" s="53"/>
    </row>
    <row r="54" spans="1:21" s="13" customFormat="1" ht="15.75">
      <c r="A54" s="12" t="s">
        <v>3</v>
      </c>
      <c r="B54" s="22"/>
      <c r="C54" s="5"/>
      <c r="D54" s="8"/>
      <c r="E54" s="77"/>
      <c r="F54" s="17"/>
      <c r="G54" s="40"/>
      <c r="H54" s="164"/>
      <c r="I54" s="2"/>
      <c r="J54" s="45"/>
      <c r="K54" s="2"/>
      <c r="L54" s="164"/>
      <c r="M54" s="2"/>
      <c r="N54" s="94"/>
      <c r="O54" s="5"/>
      <c r="P54" s="121"/>
      <c r="Q54" s="5"/>
      <c r="R54" s="30"/>
      <c r="S54" s="105"/>
      <c r="T54" s="120"/>
      <c r="U54" s="53"/>
    </row>
    <row r="55" spans="1:21" s="13" customFormat="1" ht="15.75">
      <c r="A55" s="12" t="s">
        <v>4</v>
      </c>
      <c r="B55" s="22"/>
      <c r="C55" s="5"/>
      <c r="D55" s="8"/>
      <c r="E55" s="77"/>
      <c r="F55" s="33">
        <f aca="true" t="shared" si="12" ref="F55:U55">SUM(F56:F78)</f>
        <v>501.385</v>
      </c>
      <c r="G55" s="5">
        <f t="shared" si="12"/>
        <v>0</v>
      </c>
      <c r="H55" s="172">
        <f t="shared" si="12"/>
        <v>420.885</v>
      </c>
      <c r="I55" s="122">
        <f t="shared" si="12"/>
        <v>0</v>
      </c>
      <c r="J55" s="33">
        <f t="shared" si="12"/>
        <v>0</v>
      </c>
      <c r="K55" s="5">
        <f t="shared" si="12"/>
        <v>0</v>
      </c>
      <c r="L55" s="121">
        <f t="shared" si="12"/>
        <v>0</v>
      </c>
      <c r="M55" s="5">
        <f t="shared" si="12"/>
        <v>0</v>
      </c>
      <c r="N55" s="33">
        <f t="shared" si="12"/>
        <v>0</v>
      </c>
      <c r="O55" s="5">
        <f t="shared" si="12"/>
        <v>0</v>
      </c>
      <c r="P55" s="156">
        <f t="shared" si="12"/>
        <v>420.885</v>
      </c>
      <c r="Q55" s="5">
        <f t="shared" si="12"/>
        <v>0</v>
      </c>
      <c r="R55" s="33">
        <f t="shared" si="12"/>
        <v>0</v>
      </c>
      <c r="S55" s="106">
        <f t="shared" si="12"/>
        <v>9</v>
      </c>
      <c r="T55" s="121">
        <f t="shared" si="12"/>
        <v>71.5</v>
      </c>
      <c r="U55" s="106">
        <f t="shared" si="12"/>
        <v>0</v>
      </c>
    </row>
    <row r="56" spans="2:21" ht="33.75">
      <c r="B56" s="17" t="s">
        <v>62</v>
      </c>
      <c r="C56" s="4" t="s">
        <v>29</v>
      </c>
      <c r="D56" s="6">
        <v>757</v>
      </c>
      <c r="E56" s="115">
        <v>2005</v>
      </c>
      <c r="F56" s="17">
        <f aca="true" t="shared" si="13" ref="F56:F77">O56+P56+Q56+R56+T56+U56+S56</f>
        <v>11.8</v>
      </c>
      <c r="G56" s="36"/>
      <c r="H56" s="163">
        <f>20-8.2</f>
        <v>11.8</v>
      </c>
      <c r="J56" s="41"/>
      <c r="L56" s="163"/>
      <c r="N56" s="46"/>
      <c r="O56" s="5">
        <f aca="true" t="shared" si="14" ref="O56:R59">G56+K56</f>
        <v>0</v>
      </c>
      <c r="P56" s="121">
        <f t="shared" si="14"/>
        <v>11.8</v>
      </c>
      <c r="Q56" s="5">
        <f t="shared" si="14"/>
        <v>0</v>
      </c>
      <c r="R56" s="30">
        <f t="shared" si="14"/>
        <v>0</v>
      </c>
      <c r="S56" s="105"/>
      <c r="T56" s="117"/>
      <c r="U56" s="53"/>
    </row>
    <row r="57" spans="2:21" ht="22.5">
      <c r="B57" s="17" t="s">
        <v>57</v>
      </c>
      <c r="C57" s="17" t="s">
        <v>58</v>
      </c>
      <c r="D57" s="6">
        <v>854</v>
      </c>
      <c r="E57" s="115">
        <v>2005</v>
      </c>
      <c r="F57" s="17">
        <f t="shared" si="13"/>
        <v>11.5</v>
      </c>
      <c r="G57" s="36"/>
      <c r="H57" s="163">
        <f>7+4.5</f>
        <v>11.5</v>
      </c>
      <c r="J57" s="41"/>
      <c r="L57" s="163"/>
      <c r="N57" s="46"/>
      <c r="O57" s="5">
        <f t="shared" si="14"/>
        <v>0</v>
      </c>
      <c r="P57" s="121">
        <f t="shared" si="14"/>
        <v>11.5</v>
      </c>
      <c r="Q57" s="5">
        <f t="shared" si="14"/>
        <v>0</v>
      </c>
      <c r="R57" s="30">
        <f t="shared" si="14"/>
        <v>0</v>
      </c>
      <c r="S57" s="105"/>
      <c r="T57" s="117"/>
      <c r="U57" s="53"/>
    </row>
    <row r="58" spans="2:21" ht="22.5">
      <c r="B58" s="17" t="s">
        <v>83</v>
      </c>
      <c r="C58" s="17" t="s">
        <v>63</v>
      </c>
      <c r="D58" s="6">
        <v>801</v>
      </c>
      <c r="E58" s="115">
        <v>2005</v>
      </c>
      <c r="F58" s="17">
        <f t="shared" si="13"/>
        <v>0</v>
      </c>
      <c r="G58" s="36"/>
      <c r="H58" s="163"/>
      <c r="J58" s="41"/>
      <c r="L58" s="163"/>
      <c r="N58" s="46"/>
      <c r="O58" s="5">
        <f>G58+K58</f>
        <v>0</v>
      </c>
      <c r="P58" s="121"/>
      <c r="Q58" s="5">
        <f>I58+M58</f>
        <v>0</v>
      </c>
      <c r="R58" s="30">
        <f>J58+N58</f>
        <v>0</v>
      </c>
      <c r="S58" s="105"/>
      <c r="T58" s="117"/>
      <c r="U58" s="53"/>
    </row>
    <row r="59" spans="2:21" ht="22.5">
      <c r="B59" s="17" t="s">
        <v>41</v>
      </c>
      <c r="C59" s="4" t="s">
        <v>42</v>
      </c>
      <c r="D59" s="6">
        <v>852</v>
      </c>
      <c r="E59" s="115">
        <v>2005</v>
      </c>
      <c r="F59" s="17">
        <f t="shared" si="13"/>
        <v>12.5</v>
      </c>
      <c r="G59" s="36"/>
      <c r="H59" s="163">
        <v>3.5</v>
      </c>
      <c r="J59" s="41"/>
      <c r="L59" s="163"/>
      <c r="N59" s="46"/>
      <c r="O59" s="5">
        <f t="shared" si="14"/>
        <v>0</v>
      </c>
      <c r="P59" s="121">
        <f t="shared" si="14"/>
        <v>3.5</v>
      </c>
      <c r="Q59" s="5">
        <f t="shared" si="14"/>
        <v>0</v>
      </c>
      <c r="R59" s="30">
        <f t="shared" si="14"/>
        <v>0</v>
      </c>
      <c r="S59" s="105">
        <v>9</v>
      </c>
      <c r="T59" s="117"/>
      <c r="U59" s="53"/>
    </row>
    <row r="60" spans="2:21" ht="33.75">
      <c r="B60" s="17" t="s">
        <v>53</v>
      </c>
      <c r="C60" s="4" t="s">
        <v>45</v>
      </c>
      <c r="D60" s="6">
        <v>600</v>
      </c>
      <c r="E60" s="115">
        <v>2005</v>
      </c>
      <c r="F60" s="17">
        <f t="shared" si="13"/>
        <v>63</v>
      </c>
      <c r="G60" s="36"/>
      <c r="H60" s="163">
        <f>28+35</f>
        <v>63</v>
      </c>
      <c r="J60" s="41"/>
      <c r="L60" s="163"/>
      <c r="N60" s="46"/>
      <c r="O60" s="5">
        <f aca="true" t="shared" si="15" ref="O60:R62">G60+K60</f>
        <v>0</v>
      </c>
      <c r="P60" s="121">
        <f t="shared" si="15"/>
        <v>63</v>
      </c>
      <c r="Q60" s="5">
        <f t="shared" si="15"/>
        <v>0</v>
      </c>
      <c r="R60" s="30">
        <f t="shared" si="15"/>
        <v>0</v>
      </c>
      <c r="S60" s="105"/>
      <c r="T60" s="117"/>
      <c r="U60" s="53"/>
    </row>
    <row r="61" spans="2:21" ht="33.75">
      <c r="B61" s="17" t="s">
        <v>65</v>
      </c>
      <c r="C61" s="4" t="s">
        <v>66</v>
      </c>
      <c r="D61" s="6">
        <v>750</v>
      </c>
      <c r="E61" s="115">
        <v>2005</v>
      </c>
      <c r="F61" s="17">
        <f t="shared" si="13"/>
        <v>95</v>
      </c>
      <c r="G61" s="36"/>
      <c r="H61" s="163">
        <v>95</v>
      </c>
      <c r="J61" s="41"/>
      <c r="L61" s="163"/>
      <c r="N61" s="46"/>
      <c r="O61" s="5">
        <f t="shared" si="15"/>
        <v>0</v>
      </c>
      <c r="P61" s="121">
        <f t="shared" si="15"/>
        <v>95</v>
      </c>
      <c r="Q61" s="5">
        <f t="shared" si="15"/>
        <v>0</v>
      </c>
      <c r="R61" s="30">
        <f t="shared" si="15"/>
        <v>0</v>
      </c>
      <c r="S61" s="105"/>
      <c r="T61" s="117"/>
      <c r="U61" s="53"/>
    </row>
    <row r="62" spans="2:21" ht="45">
      <c r="B62" s="17" t="s">
        <v>117</v>
      </c>
      <c r="C62" s="4" t="s">
        <v>67</v>
      </c>
      <c r="D62" s="6">
        <v>852</v>
      </c>
      <c r="E62" s="115">
        <v>2005</v>
      </c>
      <c r="F62" s="17">
        <f t="shared" si="13"/>
        <v>31</v>
      </c>
      <c r="G62" s="36"/>
      <c r="H62" s="163">
        <f>11+20</f>
        <v>31</v>
      </c>
      <c r="J62" s="41"/>
      <c r="L62" s="163"/>
      <c r="N62" s="46"/>
      <c r="O62" s="5">
        <f t="shared" si="15"/>
        <v>0</v>
      </c>
      <c r="P62" s="121">
        <f t="shared" si="15"/>
        <v>31</v>
      </c>
      <c r="Q62" s="5">
        <f t="shared" si="15"/>
        <v>0</v>
      </c>
      <c r="R62" s="30">
        <f t="shared" si="15"/>
        <v>0</v>
      </c>
      <c r="S62" s="105"/>
      <c r="T62" s="117"/>
      <c r="U62" s="53"/>
    </row>
    <row r="63" spans="2:21" ht="22.5">
      <c r="B63" s="17" t="s">
        <v>70</v>
      </c>
      <c r="C63" s="4" t="s">
        <v>71</v>
      </c>
      <c r="D63" s="6">
        <v>853</v>
      </c>
      <c r="E63" s="115">
        <v>2005</v>
      </c>
      <c r="F63" s="17">
        <f t="shared" si="13"/>
        <v>45</v>
      </c>
      <c r="G63" s="36"/>
      <c r="H63" s="163">
        <v>45</v>
      </c>
      <c r="J63" s="41"/>
      <c r="L63" s="163"/>
      <c r="N63" s="46"/>
      <c r="O63" s="5">
        <f aca="true" t="shared" si="16" ref="O63:R65">G63+K63</f>
        <v>0</v>
      </c>
      <c r="P63" s="121">
        <f t="shared" si="16"/>
        <v>45</v>
      </c>
      <c r="Q63" s="5">
        <f t="shared" si="16"/>
        <v>0</v>
      </c>
      <c r="R63" s="30">
        <f t="shared" si="16"/>
        <v>0</v>
      </c>
      <c r="S63" s="105"/>
      <c r="T63" s="117"/>
      <c r="U63" s="53"/>
    </row>
    <row r="64" spans="2:21" ht="22.5">
      <c r="B64" s="17" t="s">
        <v>72</v>
      </c>
      <c r="C64" s="17" t="s">
        <v>73</v>
      </c>
      <c r="D64" s="6">
        <v>801</v>
      </c>
      <c r="E64" s="115">
        <v>2005</v>
      </c>
      <c r="F64" s="17">
        <f t="shared" si="13"/>
        <v>4.5</v>
      </c>
      <c r="G64" s="36"/>
      <c r="H64" s="163">
        <v>4.5</v>
      </c>
      <c r="J64" s="41"/>
      <c r="L64" s="163"/>
      <c r="N64" s="46"/>
      <c r="O64" s="5">
        <f t="shared" si="16"/>
        <v>0</v>
      </c>
      <c r="P64" s="121">
        <f t="shared" si="16"/>
        <v>4.5</v>
      </c>
      <c r="Q64" s="5">
        <f t="shared" si="16"/>
        <v>0</v>
      </c>
      <c r="R64" s="30">
        <f t="shared" si="16"/>
        <v>0</v>
      </c>
      <c r="S64" s="105"/>
      <c r="T64" s="117"/>
      <c r="U64" s="53"/>
    </row>
    <row r="65" spans="2:21" ht="45">
      <c r="B65" s="17" t="s">
        <v>85</v>
      </c>
      <c r="C65" s="17" t="s">
        <v>84</v>
      </c>
      <c r="D65" s="6">
        <v>801</v>
      </c>
      <c r="E65" s="115">
        <v>2005</v>
      </c>
      <c r="F65" s="17">
        <f t="shared" si="13"/>
        <v>4.5</v>
      </c>
      <c r="G65" s="36"/>
      <c r="H65" s="163">
        <v>4.5</v>
      </c>
      <c r="J65" s="41"/>
      <c r="L65" s="163"/>
      <c r="N65" s="46"/>
      <c r="O65" s="5">
        <f t="shared" si="16"/>
        <v>0</v>
      </c>
      <c r="P65" s="121">
        <f t="shared" si="16"/>
        <v>4.5</v>
      </c>
      <c r="Q65" s="5">
        <f t="shared" si="16"/>
        <v>0</v>
      </c>
      <c r="R65" s="30">
        <f t="shared" si="16"/>
        <v>0</v>
      </c>
      <c r="S65" s="105"/>
      <c r="T65" s="117"/>
      <c r="U65" s="53"/>
    </row>
    <row r="66" spans="2:21" ht="45">
      <c r="B66" s="17" t="s">
        <v>86</v>
      </c>
      <c r="C66" s="17" t="s">
        <v>84</v>
      </c>
      <c r="D66" s="6">
        <v>801</v>
      </c>
      <c r="E66" s="115">
        <v>2005</v>
      </c>
      <c r="F66" s="17">
        <f t="shared" si="13"/>
        <v>4.5</v>
      </c>
      <c r="G66" s="36"/>
      <c r="H66" s="163">
        <v>4.5</v>
      </c>
      <c r="J66" s="41"/>
      <c r="L66" s="163"/>
      <c r="N66" s="46"/>
      <c r="O66" s="5">
        <f aca="true" t="shared" si="17" ref="O66:R70">G66+K66</f>
        <v>0</v>
      </c>
      <c r="P66" s="121">
        <f t="shared" si="17"/>
        <v>4.5</v>
      </c>
      <c r="Q66" s="5">
        <f t="shared" si="17"/>
        <v>0</v>
      </c>
      <c r="R66" s="30">
        <f t="shared" si="17"/>
        <v>0</v>
      </c>
      <c r="S66" s="105"/>
      <c r="T66" s="117"/>
      <c r="U66" s="53"/>
    </row>
    <row r="67" spans="2:21" ht="45">
      <c r="B67" s="17" t="s">
        <v>104</v>
      </c>
      <c r="C67" s="17" t="s">
        <v>84</v>
      </c>
      <c r="D67" s="6">
        <v>801</v>
      </c>
      <c r="E67" s="115">
        <v>2005</v>
      </c>
      <c r="F67" s="17">
        <f t="shared" si="13"/>
        <v>21</v>
      </c>
      <c r="G67" s="36"/>
      <c r="H67" s="163">
        <f>4.5+16.5</f>
        <v>21</v>
      </c>
      <c r="J67" s="41"/>
      <c r="L67" s="163"/>
      <c r="N67" s="46"/>
      <c r="O67" s="5">
        <f t="shared" si="17"/>
        <v>0</v>
      </c>
      <c r="P67" s="121">
        <f t="shared" si="17"/>
        <v>21</v>
      </c>
      <c r="Q67" s="5">
        <f t="shared" si="17"/>
        <v>0</v>
      </c>
      <c r="R67" s="30">
        <f t="shared" si="17"/>
        <v>0</v>
      </c>
      <c r="S67" s="105"/>
      <c r="T67" s="117"/>
      <c r="U67" s="53"/>
    </row>
    <row r="68" spans="2:21" ht="56.25">
      <c r="B68" s="17" t="s">
        <v>87</v>
      </c>
      <c r="C68" s="17" t="s">
        <v>88</v>
      </c>
      <c r="D68" s="6">
        <v>801</v>
      </c>
      <c r="E68" s="115">
        <v>2005</v>
      </c>
      <c r="F68" s="17">
        <f t="shared" si="13"/>
        <v>4.5</v>
      </c>
      <c r="G68" s="36"/>
      <c r="H68" s="163">
        <v>4.5</v>
      </c>
      <c r="J68" s="41"/>
      <c r="L68" s="163"/>
      <c r="N68" s="46"/>
      <c r="O68" s="5">
        <f t="shared" si="17"/>
        <v>0</v>
      </c>
      <c r="P68" s="121">
        <f t="shared" si="17"/>
        <v>4.5</v>
      </c>
      <c r="Q68" s="5">
        <f t="shared" si="17"/>
        <v>0</v>
      </c>
      <c r="R68" s="30">
        <f t="shared" si="17"/>
        <v>0</v>
      </c>
      <c r="S68" s="105"/>
      <c r="T68" s="117"/>
      <c r="U68" s="53"/>
    </row>
    <row r="69" spans="2:21" ht="33.75">
      <c r="B69" s="17" t="s">
        <v>105</v>
      </c>
      <c r="C69" s="17" t="s">
        <v>106</v>
      </c>
      <c r="D69" s="6">
        <v>852</v>
      </c>
      <c r="E69" s="115">
        <v>2005</v>
      </c>
      <c r="F69" s="17">
        <f>O69+P69+Q69+R69+T69+U69+S69</f>
        <v>4.5</v>
      </c>
      <c r="G69" s="36"/>
      <c r="H69" s="163">
        <v>4.5</v>
      </c>
      <c r="J69" s="41"/>
      <c r="L69" s="163"/>
      <c r="N69" s="46"/>
      <c r="O69" s="5">
        <f t="shared" si="17"/>
        <v>0</v>
      </c>
      <c r="P69" s="121">
        <f t="shared" si="17"/>
        <v>4.5</v>
      </c>
      <c r="Q69" s="5">
        <f t="shared" si="17"/>
        <v>0</v>
      </c>
      <c r="R69" s="30">
        <f t="shared" si="17"/>
        <v>0</v>
      </c>
      <c r="S69" s="105"/>
      <c r="T69" s="117"/>
      <c r="U69" s="53"/>
    </row>
    <row r="70" spans="2:21" ht="33.75">
      <c r="B70" s="17" t="s">
        <v>89</v>
      </c>
      <c r="C70" s="17" t="s">
        <v>90</v>
      </c>
      <c r="D70" s="6">
        <v>852</v>
      </c>
      <c r="E70" s="115">
        <v>2005</v>
      </c>
      <c r="F70" s="17">
        <f t="shared" si="13"/>
        <v>4.5</v>
      </c>
      <c r="G70" s="36"/>
      <c r="H70" s="163">
        <v>4.5</v>
      </c>
      <c r="J70" s="41"/>
      <c r="L70" s="163"/>
      <c r="N70" s="46"/>
      <c r="O70" s="5">
        <f t="shared" si="17"/>
        <v>0</v>
      </c>
      <c r="P70" s="121">
        <f t="shared" si="17"/>
        <v>4.5</v>
      </c>
      <c r="Q70" s="5">
        <f t="shared" si="17"/>
        <v>0</v>
      </c>
      <c r="R70" s="30">
        <f t="shared" si="17"/>
        <v>0</v>
      </c>
      <c r="S70" s="105"/>
      <c r="T70" s="117"/>
      <c r="U70" s="53"/>
    </row>
    <row r="71" spans="2:21" ht="33.75">
      <c r="B71" s="152" t="s">
        <v>102</v>
      </c>
      <c r="C71" s="17" t="s">
        <v>88</v>
      </c>
      <c r="D71" s="6">
        <v>801</v>
      </c>
      <c r="E71" s="115">
        <v>2005</v>
      </c>
      <c r="F71" s="17">
        <f aca="true" t="shared" si="18" ref="F71:F76">O71+P71+Q71+R71+T71+U71+S71</f>
        <v>12.5</v>
      </c>
      <c r="G71" s="36"/>
      <c r="H71" s="163"/>
      <c r="J71" s="41"/>
      <c r="L71" s="163"/>
      <c r="N71" s="46"/>
      <c r="O71" s="5">
        <f aca="true" t="shared" si="19" ref="O71:R72">G71+K71</f>
        <v>0</v>
      </c>
      <c r="P71" s="121">
        <f t="shared" si="19"/>
        <v>0</v>
      </c>
      <c r="Q71" s="5">
        <f t="shared" si="19"/>
        <v>0</v>
      </c>
      <c r="R71" s="30">
        <f t="shared" si="19"/>
        <v>0</v>
      </c>
      <c r="S71" s="105"/>
      <c r="T71" s="117">
        <v>12.5</v>
      </c>
      <c r="U71" s="53"/>
    </row>
    <row r="72" spans="2:21" ht="67.5">
      <c r="B72" s="152" t="s">
        <v>103</v>
      </c>
      <c r="C72" s="17" t="s">
        <v>96</v>
      </c>
      <c r="D72" s="6">
        <v>852</v>
      </c>
      <c r="E72" s="115">
        <v>2005</v>
      </c>
      <c r="F72" s="17">
        <f t="shared" si="18"/>
        <v>59</v>
      </c>
      <c r="G72" s="36"/>
      <c r="H72" s="163"/>
      <c r="J72" s="41"/>
      <c r="L72" s="163"/>
      <c r="N72" s="46"/>
      <c r="O72" s="5">
        <f t="shared" si="19"/>
        <v>0</v>
      </c>
      <c r="P72" s="121">
        <f t="shared" si="19"/>
        <v>0</v>
      </c>
      <c r="Q72" s="5">
        <f t="shared" si="19"/>
        <v>0</v>
      </c>
      <c r="R72" s="30">
        <f t="shared" si="19"/>
        <v>0</v>
      </c>
      <c r="S72" s="105"/>
      <c r="T72" s="117">
        <v>59</v>
      </c>
      <c r="U72" s="53"/>
    </row>
    <row r="73" spans="2:21" ht="22.5">
      <c r="B73" s="152" t="s">
        <v>107</v>
      </c>
      <c r="C73" s="17" t="s">
        <v>96</v>
      </c>
      <c r="D73" s="6">
        <v>852</v>
      </c>
      <c r="E73" s="115">
        <v>2005</v>
      </c>
      <c r="F73" s="17">
        <f t="shared" si="18"/>
        <v>18</v>
      </c>
      <c r="G73" s="36"/>
      <c r="H73" s="163">
        <v>18</v>
      </c>
      <c r="J73" s="41"/>
      <c r="L73" s="163"/>
      <c r="N73" s="46"/>
      <c r="O73" s="5">
        <f aca="true" t="shared" si="20" ref="O73:R77">G73+K73</f>
        <v>0</v>
      </c>
      <c r="P73" s="121">
        <f t="shared" si="20"/>
        <v>18</v>
      </c>
      <c r="Q73" s="5">
        <f t="shared" si="20"/>
        <v>0</v>
      </c>
      <c r="R73" s="30">
        <f t="shared" si="20"/>
        <v>0</v>
      </c>
      <c r="S73" s="105"/>
      <c r="T73" s="117"/>
      <c r="U73" s="53"/>
    </row>
    <row r="74" spans="2:21" ht="22.5">
      <c r="B74" s="152" t="s">
        <v>108</v>
      </c>
      <c r="C74" s="17" t="s">
        <v>96</v>
      </c>
      <c r="D74" s="6">
        <v>852</v>
      </c>
      <c r="E74" s="115">
        <v>2005</v>
      </c>
      <c r="F74" s="17">
        <f t="shared" si="18"/>
        <v>12</v>
      </c>
      <c r="G74" s="36"/>
      <c r="H74" s="163">
        <v>12</v>
      </c>
      <c r="J74" s="41"/>
      <c r="L74" s="163"/>
      <c r="N74" s="46"/>
      <c r="O74" s="5">
        <f t="shared" si="20"/>
        <v>0</v>
      </c>
      <c r="P74" s="121">
        <f t="shared" si="20"/>
        <v>12</v>
      </c>
      <c r="Q74" s="5">
        <f t="shared" si="20"/>
        <v>0</v>
      </c>
      <c r="R74" s="30">
        <f t="shared" si="20"/>
        <v>0</v>
      </c>
      <c r="S74" s="105"/>
      <c r="T74" s="117"/>
      <c r="U74" s="53"/>
    </row>
    <row r="75" spans="1:21" s="181" customFormat="1" ht="45">
      <c r="A75" s="177"/>
      <c r="B75" s="178" t="s">
        <v>111</v>
      </c>
      <c r="C75" s="144" t="s">
        <v>90</v>
      </c>
      <c r="D75" s="146" t="s">
        <v>110</v>
      </c>
      <c r="E75" s="190" t="s">
        <v>109</v>
      </c>
      <c r="F75" s="183">
        <f t="shared" si="18"/>
        <v>30.63</v>
      </c>
      <c r="G75" s="184"/>
      <c r="H75" s="185">
        <v>30.63</v>
      </c>
      <c r="I75" s="182"/>
      <c r="J75" s="186"/>
      <c r="K75" s="182"/>
      <c r="L75" s="185"/>
      <c r="M75" s="182"/>
      <c r="N75" s="187"/>
      <c r="O75" s="188">
        <f t="shared" si="20"/>
        <v>0</v>
      </c>
      <c r="P75" s="189">
        <f t="shared" si="20"/>
        <v>30.63</v>
      </c>
      <c r="Q75" s="142">
        <f t="shared" si="20"/>
        <v>0</v>
      </c>
      <c r="R75" s="179">
        <f t="shared" si="20"/>
        <v>0</v>
      </c>
      <c r="S75" s="180"/>
      <c r="T75" s="120"/>
      <c r="U75" s="179"/>
    </row>
    <row r="76" spans="1:21" s="181" customFormat="1" ht="45">
      <c r="A76" s="177"/>
      <c r="B76" s="178" t="s">
        <v>111</v>
      </c>
      <c r="C76" s="144" t="s">
        <v>112</v>
      </c>
      <c r="D76" s="146" t="s">
        <v>110</v>
      </c>
      <c r="E76" s="190" t="s">
        <v>109</v>
      </c>
      <c r="F76" s="183">
        <f t="shared" si="18"/>
        <v>43.675</v>
      </c>
      <c r="G76" s="184"/>
      <c r="H76" s="185">
        <v>43.675</v>
      </c>
      <c r="I76" s="182"/>
      <c r="J76" s="186"/>
      <c r="K76" s="182"/>
      <c r="L76" s="185"/>
      <c r="M76" s="182"/>
      <c r="N76" s="187"/>
      <c r="O76" s="188">
        <f t="shared" si="20"/>
        <v>0</v>
      </c>
      <c r="P76" s="189">
        <f t="shared" si="20"/>
        <v>43.675</v>
      </c>
      <c r="Q76" s="142">
        <f t="shared" si="20"/>
        <v>0</v>
      </c>
      <c r="R76" s="179">
        <f t="shared" si="20"/>
        <v>0</v>
      </c>
      <c r="S76" s="180"/>
      <c r="T76" s="120"/>
      <c r="U76" s="179"/>
    </row>
    <row r="77" spans="1:21" s="21" customFormat="1" ht="22.5">
      <c r="A77" s="18"/>
      <c r="B77" s="17" t="s">
        <v>49</v>
      </c>
      <c r="C77" s="17"/>
      <c r="D77" s="6"/>
      <c r="E77" s="115">
        <v>2005</v>
      </c>
      <c r="F77" s="17">
        <f t="shared" si="13"/>
        <v>7.780000000000001</v>
      </c>
      <c r="G77" s="39"/>
      <c r="H77" s="174">
        <f>45.6-37.82</f>
        <v>7.780000000000001</v>
      </c>
      <c r="I77" s="20"/>
      <c r="J77" s="44"/>
      <c r="K77" s="20"/>
      <c r="L77" s="169"/>
      <c r="M77" s="20"/>
      <c r="N77" s="46"/>
      <c r="O77" s="22">
        <f t="shared" si="20"/>
        <v>0</v>
      </c>
      <c r="P77" s="175">
        <f t="shared" si="20"/>
        <v>7.780000000000001</v>
      </c>
      <c r="Q77" s="22">
        <f t="shared" si="20"/>
        <v>0</v>
      </c>
      <c r="R77" s="34">
        <f t="shared" si="20"/>
        <v>0</v>
      </c>
      <c r="S77" s="107"/>
      <c r="T77" s="118"/>
      <c r="U77" s="52"/>
    </row>
    <row r="78" spans="1:21" s="21" customFormat="1" ht="15">
      <c r="A78" s="18"/>
      <c r="B78" s="17"/>
      <c r="C78" s="17"/>
      <c r="D78" s="6"/>
      <c r="E78" s="19"/>
      <c r="F78" s="17"/>
      <c r="G78" s="39"/>
      <c r="H78" s="169"/>
      <c r="I78" s="20"/>
      <c r="J78" s="44"/>
      <c r="K78" s="20"/>
      <c r="L78" s="169"/>
      <c r="M78" s="20"/>
      <c r="N78" s="46"/>
      <c r="O78" s="22"/>
      <c r="P78" s="159"/>
      <c r="Q78" s="22"/>
      <c r="R78" s="34"/>
      <c r="S78" s="107"/>
      <c r="T78" s="118"/>
      <c r="U78" s="52"/>
    </row>
    <row r="79" spans="3:21" ht="15">
      <c r="C79" s="17"/>
      <c r="F79" s="17"/>
      <c r="G79" s="36"/>
      <c r="H79" s="163"/>
      <c r="J79" s="41"/>
      <c r="L79" s="163"/>
      <c r="N79" s="46"/>
      <c r="O79" s="5"/>
      <c r="P79" s="121"/>
      <c r="Q79" s="5"/>
      <c r="R79" s="30"/>
      <c r="S79" s="105"/>
      <c r="T79" s="120"/>
      <c r="U79" s="53"/>
    </row>
    <row r="80" spans="1:21" s="13" customFormat="1" ht="16.5" thickBot="1">
      <c r="A80" s="47" t="s">
        <v>16</v>
      </c>
      <c r="B80" s="85"/>
      <c r="C80" s="48"/>
      <c r="D80" s="49"/>
      <c r="E80" s="78"/>
      <c r="F80" s="48">
        <f aca="true" t="shared" si="21" ref="F80:U80">F12+F34+F45+F55</f>
        <v>17570.168999999998</v>
      </c>
      <c r="G80" s="111">
        <f t="shared" si="21"/>
        <v>4108.133</v>
      </c>
      <c r="H80" s="173">
        <f t="shared" si="21"/>
        <v>1729.331</v>
      </c>
      <c r="I80" s="112">
        <f t="shared" si="21"/>
        <v>1735.087</v>
      </c>
      <c r="J80" s="50">
        <f t="shared" si="21"/>
        <v>1110.378</v>
      </c>
      <c r="K80" s="48">
        <f t="shared" si="21"/>
        <v>0</v>
      </c>
      <c r="L80" s="170">
        <f t="shared" si="21"/>
        <v>813.18</v>
      </c>
      <c r="M80" s="49">
        <f t="shared" si="21"/>
        <v>1396.579</v>
      </c>
      <c r="N80" s="88">
        <f t="shared" si="21"/>
        <v>2304.024</v>
      </c>
      <c r="O80" s="48">
        <f t="shared" si="21"/>
        <v>4108.133</v>
      </c>
      <c r="P80" s="160">
        <f t="shared" si="21"/>
        <v>2542.5109999999995</v>
      </c>
      <c r="Q80" s="48">
        <f t="shared" si="21"/>
        <v>3131.666</v>
      </c>
      <c r="R80" s="50">
        <f t="shared" si="21"/>
        <v>3414.402</v>
      </c>
      <c r="S80" s="109">
        <f t="shared" si="21"/>
        <v>2244.6</v>
      </c>
      <c r="T80" s="150">
        <f t="shared" si="21"/>
        <v>1966.357</v>
      </c>
      <c r="U80" s="87">
        <f t="shared" si="21"/>
        <v>162.5</v>
      </c>
    </row>
  </sheetData>
  <mergeCells count="12">
    <mergeCell ref="B7:F10"/>
    <mergeCell ref="T9:T10"/>
    <mergeCell ref="S9:S10"/>
    <mergeCell ref="G7:J7"/>
    <mergeCell ref="G8:J8"/>
    <mergeCell ref="U6:U8"/>
    <mergeCell ref="K7:N7"/>
    <mergeCell ref="O6:R6"/>
    <mergeCell ref="O7:R8"/>
    <mergeCell ref="S6:S8"/>
    <mergeCell ref="T6:T8"/>
    <mergeCell ref="K8:N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2005-09-13T13:20:14Z</cp:lastPrinted>
  <dcterms:created xsi:type="dcterms:W3CDTF">1999-11-16T09:30:08Z</dcterms:created>
  <dcterms:modified xsi:type="dcterms:W3CDTF">2005-11-04T08:22:00Z</dcterms:modified>
  <cp:category/>
  <cp:version/>
  <cp:contentType/>
  <cp:contentStatus/>
</cp:coreProperties>
</file>