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<sst xmlns="http://schemas.openxmlformats.org/spreadsheetml/2006/main" count="252" uniqueCount="106">
  <si>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</si>
  <si>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</si>
  <si>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</si>
  <si>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</si>
  <si>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</si>
  <si>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</si>
  <si>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</si>
  <si>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</si>
  <si>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</si>
  <si>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</si>
  <si>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</si>
  <si>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</si>
  <si>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</si>
  <si>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</si>
  <si>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</si>
  <si>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</si>
  <si>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</si>
  <si>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</si>
  <si>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</si>
  <si>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</si>
  <si>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</si>
  <si>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</si>
  <si>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</si>
  <si>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</si>
  <si>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</si>
  <si>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</si>
  <si>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</si>
  <si>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</si>
  <si>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</si>
  <si>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</si>
  <si>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</si>
  <si>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</si>
  <si>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</si>
  <si>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</si>
  <si>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</si>
  <si>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</si>
  <si>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</si>
  <si>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</si>
  <si>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</si>
  <si>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</si>
  <si>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</si>
  <si>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</si>
  <si>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</si>
  <si>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</si>
  <si>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</si>
  <si>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</si>
  <si>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</si>
  <si>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Grupa 6 urz. techniczne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</si>
  <si>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</si>
  <si>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</si>
  <si>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</si>
  <si>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</si>
  <si>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</si>
  <si>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</si>
  <si>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</si>
  <si>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</si>
  <si>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>Wartość wg stanu na dzień 31-12- 2005 brutto</t>
  </si>
  <si>
    <t>Wartość wg stanu na dzień 31-12-2005  netto</t>
  </si>
  <si>
    <t xml:space="preserve">dochody z majątku finansowego </t>
  </si>
  <si>
    <t>DPS w Dobrzejewicach</t>
  </si>
  <si>
    <t>-</t>
  </si>
  <si>
    <t xml:space="preserve">Załącznik  nr  10  do  uchwały  Zarządu  Powiatu  Toruńskiego </t>
  </si>
  <si>
    <t xml:space="preserve">w  sprawie  wykonania  budżetu  Powiatu  Toruńskiego  za  rok  2005 </t>
  </si>
  <si>
    <t>Grupa 5 urządza. specj.</t>
  </si>
  <si>
    <t>WARTOŚĆ  MAJĄTKU  POWIATU  W  UKŁADZIE  PORÓWNAWCZYM,   DOCHODY  Z  MIENIA  POWIATU według  stanu  na  dzień  31-12-2006</t>
  </si>
  <si>
    <t>Zmiana wartości brutto w roku 2006</t>
  </si>
  <si>
    <t>Wartość wg stanu na dzień 31-12- 2006 brutto</t>
  </si>
  <si>
    <t>Wartość wg stanu na dzień 31-12-2006  netto</t>
  </si>
  <si>
    <t xml:space="preserve"> dochody z mienia powiatu na dzień 31-12-2006</t>
  </si>
  <si>
    <t xml:space="preserve">Realizacja inwestycji  i  zakupów  inwestycyjnych wpływających  na  zmianę  wartości  majątku  w 2006 r.                            </t>
  </si>
  <si>
    <t>19.936,-</t>
  </si>
  <si>
    <t>DPS wielka Nieszawka</t>
  </si>
  <si>
    <t>Prawo wieczystego użytkowania gruntu</t>
  </si>
  <si>
    <t>5.092zł</t>
  </si>
  <si>
    <t>Poradnia Psychologiczno - Pedagogiczna w Chełmży</t>
  </si>
  <si>
    <r>
      <t>Zwiększenia:</t>
    </r>
    <r>
      <rPr>
        <sz val="10"/>
        <rFont val="Times New Roman"/>
        <family val="1"/>
      </rPr>
      <t xml:space="preserve"> zakup zestawów komputerowych, drukarek, serwera, szafy serwerowej  finansowanych z Funduszu Pracy na rozwój systemu informatycznego - 109.101zł,  zakup sejfu z Funduszu Pracy na kwotę 4.560zł, zakup centrali telefonicznej ze środków inwestycyjnych w wysokości 4.550zł,  zakup pozostałych środków trwałych tj. wyposażenia z Funduszu Pracy dla pośrednictwa i Klubu Pracy -19.754zł, zakup pozostałego wyposażenia z wydatków bieżących w wysokości - 2.805zł. </t>
    </r>
  </si>
  <si>
    <t>Wartości niematerialne. I praw.</t>
  </si>
  <si>
    <t>Grupa 5 urządzenia specjalne. specj.</t>
  </si>
  <si>
    <r>
      <t xml:space="preserve">Zwiększenia: </t>
    </r>
    <r>
      <rPr>
        <sz val="10"/>
        <rFont val="Times New Roman"/>
        <family val="1"/>
      </rPr>
      <t xml:space="preserve">Zmiana wartości nieruchomości - operaty szacunkowe- 128.441zł, Modernizacja kotłowni olejowej i instalacji cieplnej 703.485zł - (PFOŚiGW), sygnalizacja pożarowa 63.115zł - (środki inwestycyjne Starostwa), autobus 188.856zł -( finansowanie PFRON 3/4 oraz 1/4  udział własny), sprzęt nagłaśniający, organy ,wózek do przewożenia posiłków Bemar,  sprzęt do ćwiczeń, zmywarki szt. 2, piekarnik - 36.901zł ( środki inwestycyjne DPS), wyposażenie nowo powstałego Środowiskowego Domu Samopomocy: zakup komputerów, telefaksu, materacy, wyposażenie pokoju gościnnego zabudowa i wyposażenie recepcji - 83.016zł (środki bieżące DPS)  </t>
    </r>
  </si>
  <si>
    <r>
      <t>Zwiększeni</t>
    </r>
    <r>
      <rPr>
        <sz val="9"/>
        <rFont val="Times New Roman"/>
        <family val="1"/>
      </rPr>
      <t xml:space="preserve">a: Zaktualizowano wycenę gruntów - 2.652 zł, ze środków PFOŚ zrealizowano modernizację pracowni RTG w budynku Szpitala Powiatowego w Chełmży - 74.786 zł, zamontowano ścianki przeciwpożarowe w budynku Starostwa - 68.018 zł.(wydatek  67.000 zł pokryto kredytem), W wyniku decyzji Wojewody przejęto drogę w Łubiance - 8,000 zł.  W ramach realizacji programu ZPORR  zakupiono sprzęt informatyczny, oprogramowanie oraz pozostałe wyposażenie na łączną kwotę 69.366zł , sprzęt dla potrzeb Komisji Poborowych z dotacji wojewody - 6.783zł, sprzęt dla potrzeb Komisji Wyborczej - 8.043zł. Ze środków budżetowych inwestycyjnych zakupiono sprzęt  komputerowy  na kwotę  41.694 zł,  którą  pokryto kredytem. Pozostały sprzęt na kwotę 9.395 zł zakupiono z bieżących środków na wydatki. Z  Powiatowego Funduszu Gospodarowania Zasobem Geodezyjnym i Kartograficznym zakupiono dodatkowe nakładki do oprogramowania "EWID 2000" na kwotę 15.860zł. Otrzymano nieodpłatnie torbę I pomocy medycznej z Urzędu Wojewódzkiego na kwotę 1400 zł, oraz sprzęt komputerowy na kwotę 4.157zł.                        </t>
    </r>
  </si>
  <si>
    <r>
      <t>Zmniejszenia:</t>
    </r>
    <r>
      <rPr>
        <sz val="9"/>
        <rFont val="Times New Roman"/>
        <family val="1"/>
      </rPr>
      <t xml:space="preserve">   Zlikwidowano zużyty sprzęt na kwotę 263.610 zł, przekazano zamortyzowany sprzęt oraz oprogramowanie o niskich parametrach użytkowych do Związku nauczycielstwa Polskiego, Polskiego Komitetu Zwalczania Raka, Szkoły Muzycznej i Specjalnej w Chełmży na łączną kwotę 21.416zł. Dokonano zmiany wyceny sprzętu otrzymanego z MSWiA o kwotę 139 zł .</t>
    </r>
  </si>
  <si>
    <t>Za kwotę 330.000zł objęto 660  z 739 nowo utworzonych udziałów w Szpitalu Powiatowym Sp. z o.o . W Chełmży. Wartość nominalna jednego udziału -500zł.</t>
  </si>
  <si>
    <r>
      <t>Zwiększenia:</t>
    </r>
    <r>
      <rPr>
        <sz val="10"/>
        <rFont val="Times New Roman"/>
        <family val="1"/>
      </rPr>
      <t xml:space="preserve"> zakupiono sprzęt komputerowy -2.711 zł, wyposażenie specjalistyczne geodezyjne - 1.197zł, pozostały sprzęt - 2.465 zł.</t>
    </r>
  </si>
  <si>
    <r>
      <t>Zwiększenia</t>
    </r>
    <r>
      <rPr>
        <sz val="10"/>
        <rFont val="Times New Roman"/>
        <family val="1"/>
      </rPr>
      <t xml:space="preserve">: zmiana wartości grunty - wycena i korekta wartości -3.132zł , wykonano usługę montażu telewizji kablowej o wartości  11.851zł ( ze środków inwestycyjnych)  ; zakupiono laptop do księgowości 2.699zł; zakupiono lektury oraz słowniki do biblioteki szkolnej o ogólnej wartości  3.120zł; zakupiono pomoce dydaktyczne oraz wyposażenie na ogólną wartość 41.992zł; .Szkoła otrzymała na podstawie protokołów przekazania pomoce dydaktyczne o wartości 13.972zł z EFS oraz drobne wyposażenie przekazane  przez Radę Rodziców o wartości 1980zł.Wartości niematerialne i prawne uległy zwiększeniu o program VULCAN dla działu księgowości przekazany przez Starostwo Powiatowe w Toruniu - wartość 1.998zł oraz o oprogramowania komputerów uczniowskich z EFS  o wartości 758zł  zakupiono program antywirusowy oraz office o wartości 1.177zł.  </t>
    </r>
  </si>
  <si>
    <r>
      <t>Zmniejszenia</t>
    </r>
    <r>
      <rPr>
        <sz val="10"/>
        <rFont val="Times New Roman"/>
        <family val="1"/>
      </rPr>
      <t>: zniesiono na podstawie  protokołów zniszczeń oraz protokołu przekazania na poza ewidencję różne środki trwałe o ogólnej wartości 36.464zł. Zniesiono ze stanu wartości niematerialnych i prawnych nieaktualną licencję programu VULCAN o wartości 5.510zł.</t>
    </r>
  </si>
  <si>
    <r>
      <t>Zwiększenia</t>
    </r>
    <r>
      <rPr>
        <sz val="10"/>
        <rFont val="Times New Roman"/>
        <family val="1"/>
      </rPr>
      <t xml:space="preserve">: zakupiono kserokopiarkę o wartości 7.000zł, ( ze środków inwestycyjnych); zakupiono pomoce dydaktyczne i wyposażenie na ogólną wartość 11.820zł, zakupiono książki do biblioteki szkolnej o wartości 1.282zł,zakupiono program komputerowy o wartości 357zł, Szkoła otrzymała protokołami przekazania : zestaw komputerowy o wartości 2.977zł, oraz telewizor o wartości 949zł, ze Starostwa Powiatowego w Toruniu;  otrzymano pomoce dydaktyczne  o wartości 337.401zł, z EFS.                                         </t>
    </r>
  </si>
  <si>
    <r>
      <t>Zwiększenia:</t>
    </r>
    <r>
      <rPr>
        <sz val="10"/>
        <rFont val="Times New Roman"/>
        <family val="1"/>
      </rPr>
      <t xml:space="preserve"> Płatne z PFOŚ: docieplenie wraz z izolacją ścian fundamentowych i odprowadzenie wód deszczowych - 321.963zł, montaż stacji zmiękczania wody - 5.299zł . Inwestycje: projekt i instalacja sygnalizacji pożaru - 101.393zł  </t>
    </r>
  </si>
  <si>
    <r>
      <t>Zmniejszenia:</t>
    </r>
    <r>
      <rPr>
        <sz val="10"/>
        <rFont val="Times New Roman"/>
        <family val="1"/>
      </rPr>
      <t xml:space="preserve"> 100.372zł - wartość ewidencyjna sprzedanych gruntów, 1.195.345zł -sprzedaż budynków osobom fizycznym, 331.354- sprzedaż wyposażenia pralni osobom fizycznym, 161.186zł -likwidacja (fizyczne zużycie)</t>
    </r>
  </si>
  <si>
    <r>
      <t>Zwiększenia:</t>
    </r>
    <r>
      <rPr>
        <sz val="10"/>
        <rFont val="Times New Roman"/>
        <family val="1"/>
      </rPr>
      <t xml:space="preserve"> Przebudowy i modernizacje dróg - razem 3.376.969 zł (finansowane ze środków na inwestycje); zakup notebooka, routera i monitora -  4.059 zł (wydatki bieżące);  zakup solarki i sprzętu do pielęgnacji zieleni oraz utrzymania rowów i przepustów (ze środków PFOŚiGW - kwota razem 299.632 zł) oraz przecinarki spalinowej - 5.100 zł (zakup inwestycyjny); zakup pilarki spalinowej  - 2.499 zł (wydatki bieżące);- zakup ciągnika LAMBORGHINI (ze środków PFOŚiGW - kwota 205.326 zł), przyczepy T-653 - 20.496 zł (zakup inwestycyjny) ,  zakup m.in. gilotyny, chwytaka do krawężników, drogomierza, regałów, stojaków na znaki drogowe - razem 6.063 zł (wydatki bieżące); wartości niematerialne i prawne - zakup oprogramowania - 758 zł (wydatki bieżące).</t>
    </r>
  </si>
  <si>
    <r>
      <t>Zwiększenia:</t>
    </r>
    <r>
      <rPr>
        <sz val="10"/>
        <rFont val="Times New Roman"/>
        <family val="1"/>
      </rPr>
      <t xml:space="preserve"> zakupiono pomoce dydaktyczne oraz meble na ogólną wartość 5.185zł, otrzymano  program komputerowy arkusz optivum VULCAN ze Starostwa Powiatowego w Toruniu o wartości 288zł.                                          </t>
    </r>
  </si>
  <si>
    <r>
      <t>Zmniejszenia</t>
    </r>
    <r>
      <rPr>
        <sz val="10"/>
        <rFont val="Times New Roman"/>
        <family val="1"/>
      </rPr>
      <t>: protokół zniszczeń  o wartości 471zł .</t>
    </r>
  </si>
  <si>
    <r>
      <t>Zwiększenia:</t>
    </r>
    <r>
      <rPr>
        <sz val="10"/>
        <rFont val="Times New Roman"/>
        <family val="1"/>
      </rPr>
      <t xml:space="preserve"> Zakup zestawu komputerowego i wyposażenia biurowego ze środków PFRON - 14.344zł. Zakup sprzętu elektronicznego i mebli celem doposażenia Ośrodka Interwencji Kryzysowej w Browinie ze środków pochodzących z dotacji Wojewody Kujawsko-Pomorskiego - 5.155zł.   Zakup wyposażenia biurowego i programu komputerowego OFFICE ze środków własnych - 5.472zł </t>
    </r>
  </si>
  <si>
    <r>
      <t>Zmniejszenia:</t>
    </r>
    <r>
      <rPr>
        <sz val="10"/>
        <rFont val="Times New Roman"/>
        <family val="1"/>
      </rPr>
      <t xml:space="preserve"> Kasacja zużytych i zniszczonych foteli obrotowych - 690zł.</t>
    </r>
  </si>
  <si>
    <r>
      <t xml:space="preserve"> Zwiększenia:</t>
    </r>
    <r>
      <rPr>
        <sz val="10"/>
        <rFont val="Times New Roman"/>
        <family val="1"/>
      </rPr>
      <t xml:space="preserve"> 21.400zł - termoizolacja budynku mieszkania chronionego, płatne z PFOŚ, 17.362zł - zakup środków trwałych- meblościanki do pokoi dzieci, garderoby do przedpokoi dzieci, kanapa do pokoju odwiedzin, pralki do łazienek, 2 kuchnie elektryczne  do aneksów kuchennych dzieci                                                 </t>
    </r>
  </si>
  <si>
    <r>
      <t>Zmniejszenia:</t>
    </r>
    <r>
      <rPr>
        <sz val="10"/>
        <rFont val="Times New Roman"/>
        <family val="1"/>
      </rPr>
      <t xml:space="preserve"> 12.948zł - likwidacja piwnicy wolnostojącej, 25.186zł - likwidacja wyposażenia wychowanków - telewizory, pralki, odkurzacze, pościel,  szafy odzieżowe, kuchnie elektryczne</t>
    </r>
  </si>
  <si>
    <r>
      <t>Zwiększenie wartości niematerialnych i prawnych:</t>
    </r>
    <r>
      <rPr>
        <sz val="10"/>
        <rFont val="Times New Roman"/>
        <family val="1"/>
      </rPr>
      <t xml:space="preserve"> zakup programów komputerowych z Funduszu Pracy w wysokości 7.930zł. ,nieodpłatne otrzymanie z MGiP programów komputerowych w wysokości 1.995 zł </t>
    </r>
  </si>
  <si>
    <r>
      <t xml:space="preserve">Zmniejszenia: </t>
    </r>
    <r>
      <rPr>
        <sz val="10"/>
        <rFont val="Times New Roman"/>
        <family val="1"/>
      </rPr>
      <t xml:space="preserve"> likwidacja zestawów komputerowych, drukarek i monitora w wysokości 66.460zł</t>
    </r>
  </si>
  <si>
    <r>
      <t>Zwiększenia</t>
    </r>
    <r>
      <rPr>
        <sz val="10"/>
        <rFont val="Times New Roman"/>
        <family val="1"/>
      </rPr>
      <t xml:space="preserve">: Szkoła otrzymała ze Starostwa Powiatowego w Toruniu dwa zestawy komputerowe o wartości 11.886zł oraz drobne wyposażenie sal lekcyjnych o wartości 1.155zł, zakupiono drukarkę o wartości 390zł, zakupiono  instrumenty muzyczne służące jako pomoce dydaktyczne o wartości 21.000zł, ze środków inwestycyjnych zakupiono kserokopiarkę do użytku sekretariatu szkoły oraz pracowników pedagogicznych -5.500zł.                                          </t>
    </r>
  </si>
  <si>
    <r>
      <t>Zwiększenia:</t>
    </r>
    <r>
      <rPr>
        <sz val="9"/>
        <rFont val="Times New Roman"/>
        <family val="1"/>
      </rPr>
      <t xml:space="preserve">  68.663zł - zmiana wartości gruntów (operat szacunkowy),  1.508.430zł (środki inwestycyjne Starostwa Powiatowego) - termoizolacja i remont internatu oraz termoizolacja budynku szkoły, 164.150zł ( środki z EFS) - komputery, 21.851zł (środki z Rady Rodziców) - komputery i wyposażenie sal lekcyjnych, 83.843zł (środki Gospodarstwa Pomocniczego) - urządzenia techniczne, narzędzia i komputery, 199.547zł (środki budżetowe ) - pomoce naukowe i pozostałe wyposażenie, 14.617zł  (dochody własne) - wyposażenie internatu,                                          </t>
    </r>
  </si>
  <si>
    <r>
      <t xml:space="preserve">Zmniejszenia: </t>
    </r>
    <r>
      <rPr>
        <sz val="9"/>
        <rFont val="Times New Roman"/>
        <family val="1"/>
      </rPr>
      <t xml:space="preserve">141.319zł - likwidacja komputerów i pozostałego zużytego wyposażenia </t>
    </r>
  </si>
  <si>
    <r>
      <t>Zmniejszenia:</t>
    </r>
    <r>
      <rPr>
        <sz val="10"/>
        <rFont val="Times New Roman"/>
        <family val="1"/>
      </rPr>
      <t xml:space="preserve"> Likwidacja środków trwałych - 39.176zł</t>
    </r>
  </si>
  <si>
    <r>
      <t>Zwiększenia:</t>
    </r>
    <r>
      <rPr>
        <sz val="10"/>
        <rFont val="Times New Roman"/>
        <family val="1"/>
      </rPr>
      <t xml:space="preserve"> zakup/przyjęcie z magazynu wyposażenia -28.154zł, zakup wyposażenia do palni- inwestycja  23.000zł, zwiększenie wartości śr. trwałego- obieraczka -  717zł, termomodernizacja budynków  286.181zł, projekt i instalacja sygnalizacji pożarowej  49.361zł,  przystosowanie poziomych ciągów  komunikacyjnych do potrzeb osob niepełnosprawnych -  54.127zł, adaptacja pomieszczenia na pralnię - 5.252zł, budowa garażu dwustanowiskowego  62.597zł.</t>
    </r>
  </si>
  <si>
    <r>
      <t>Zmniejszenia :</t>
    </r>
    <r>
      <rPr>
        <sz val="10"/>
        <rFont val="Times New Roman"/>
        <family val="1"/>
      </rPr>
      <t xml:space="preserve">  likwidacja wyposażenia:  - 20.791zł.        </t>
    </r>
  </si>
  <si>
    <r>
      <t>Zwiększenia:</t>
    </r>
    <r>
      <rPr>
        <sz val="10"/>
        <rFont val="Times New Roman"/>
        <family val="1"/>
      </rPr>
      <t xml:space="preserve"> ze środków bieżących budżetu zakupiono: sprzęt komputerowy ( w tym notebook) - 11.756zł, oprogramowanie -3.821zł, telefony komórkowe - 889zł, pozostałe wyposażenie -1.366zł</t>
    </r>
  </si>
  <si>
    <r>
      <t xml:space="preserve">Zmniejszenia: </t>
    </r>
    <r>
      <rPr>
        <sz val="10"/>
        <rFont val="Times New Roman"/>
        <family val="1"/>
      </rPr>
      <t xml:space="preserve"> dotyczy: przekazanie kotłów warzelnych i patelni do Pigży i Browiny- 11.590;  kasacja nie nadajacych się do użytkowania środków trwałych 4.412 zł, sprzedaż samochodów 157.246,</t>
    </r>
  </si>
  <si>
    <r>
      <t>Zwiększenia:</t>
    </r>
    <r>
      <rPr>
        <sz val="10"/>
        <rFont val="Times New Roman"/>
        <family val="1"/>
      </rPr>
      <t xml:space="preserve">  montaż systemu p.poż - 69.255zł; garaż dwustanowiskowy - 30.000zł - kontynuacja inwestycji; zakup samochodu do przewozu osób niepełnospr. - 121.438,  przebudowa ŚDS(ogrodzenie, bramy ścieżki, mała architektura) 227.792 zł zakup pozostałego wyposażenia i sprzętu 87.660 zł., zakup programów komputerowych ze środków bieżących -987zł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</si>
</sst>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3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Times New Roman"/>
      <family val="1"/>
    </font>
    <font>
      <sz val="11.5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4" fontId="5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3" fontId="12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6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3" fontId="14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15" fillId="0" borderId="0" xfId="0" applyFont="1" applyAlignment="1">
      <alignment/>
    </xf>
    <xf numFmtId="3" fontId="5" fillId="0" borderId="3" xfId="0" applyNumberFormat="1" applyFont="1" applyBorder="1" applyAlignment="1">
      <alignment/>
    </xf>
    <xf numFmtId="0" fontId="8" fillId="0" borderId="5" xfId="0" applyFont="1" applyBorder="1" applyAlignment="1">
      <alignment/>
    </xf>
    <xf numFmtId="0" fontId="19" fillId="0" borderId="0" xfId="0" applyFont="1" applyAlignment="1">
      <alignment/>
    </xf>
    <xf numFmtId="0" fontId="3" fillId="0" borderId="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14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6" xfId="0" applyFont="1" applyBorder="1" applyAlignment="1">
      <alignment vertical="center" wrapText="1"/>
    </xf>
    <xf numFmtId="3" fontId="19" fillId="0" borderId="21" xfId="0" applyNumberFormat="1" applyFont="1" applyBorder="1" applyAlignment="1">
      <alignment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 wrapText="1"/>
    </xf>
    <xf numFmtId="3" fontId="2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3" fillId="0" borderId="2" xfId="0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22" fillId="0" borderId="2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0" fontId="18" fillId="0" borderId="22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3" fontId="3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3" fontId="5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1" fillId="0" borderId="4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11" fillId="0" borderId="2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4" fontId="11" fillId="0" borderId="22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4" fontId="3" fillId="0" borderId="22" xfId="0" applyNumberFormat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0" borderId="22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23" xfId="0" applyBorder="1" applyAlignment="1">
      <alignment vertical="top"/>
    </xf>
    <xf numFmtId="0" fontId="11" fillId="0" borderId="22" xfId="0" applyFont="1" applyBorder="1" applyAlignment="1">
      <alignment wrapText="1"/>
    </xf>
    <xf numFmtId="0" fontId="0" fillId="0" borderId="4" xfId="0" applyBorder="1" applyAlignment="1">
      <alignment wrapText="1"/>
    </xf>
    <xf numFmtId="4" fontId="11" fillId="0" borderId="22" xfId="0" applyNumberFormat="1" applyFont="1" applyBorder="1" applyAlignment="1">
      <alignment horizontal="left" vertical="center" wrapText="1"/>
    </xf>
    <xf numFmtId="0" fontId="11" fillId="0" borderId="8" xfId="0" applyFont="1" applyBorder="1" applyAlignment="1">
      <alignment vertical="top" wrapText="1"/>
    </xf>
    <xf numFmtId="0" fontId="0" fillId="0" borderId="8" xfId="0" applyBorder="1" applyAlignment="1">
      <alignment/>
    </xf>
    <xf numFmtId="0" fontId="11" fillId="0" borderId="4" xfId="0" applyFont="1" applyBorder="1" applyAlignment="1">
      <alignment vertical="center" wrapText="1"/>
    </xf>
    <xf numFmtId="4" fontId="16" fillId="0" borderId="22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/>
    </xf>
    <xf numFmtId="4" fontId="11" fillId="0" borderId="22" xfId="0" applyNumberFormat="1" applyFont="1" applyBorder="1" applyAlignment="1">
      <alignment vertical="center" wrapText="1"/>
    </xf>
    <xf numFmtId="0" fontId="16" fillId="0" borderId="27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WARTOŚĆ BRUTTO MAJĄTKU W LATACH 2003-2006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Arkusz1!$B$1:$B$4</c:f>
              <c:numCache>
                <c:ptCount val="4"/>
                <c:pt idx="0">
                  <c:v>48002583</c:v>
                </c:pt>
                <c:pt idx="1">
                  <c:v>50524512</c:v>
                </c:pt>
                <c:pt idx="2">
                  <c:v>54556346</c:v>
                </c:pt>
                <c:pt idx="3">
                  <c:v>61990308</c:v>
                </c:pt>
              </c:numCache>
            </c:numRef>
          </c:val>
          <c:shape val="cylinder"/>
        </c:ser>
        <c:overlap val="100"/>
        <c:shape val="cylinder"/>
        <c:axId val="9844751"/>
        <c:axId val="21493896"/>
      </c:bar3D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98447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200</xdr:row>
      <xdr:rowOff>76200</xdr:rowOff>
    </xdr:from>
    <xdr:to>
      <xdr:col>8</xdr:col>
      <xdr:colOff>2886075</xdr:colOff>
      <xdr:row>240</xdr:row>
      <xdr:rowOff>114300</xdr:rowOff>
    </xdr:to>
    <xdr:graphicFrame>
      <xdr:nvGraphicFramePr>
        <xdr:cNvPr id="1" name="Chart 3"/>
        <xdr:cNvGraphicFramePr/>
      </xdr:nvGraphicFramePr>
      <xdr:xfrm>
        <a:off x="76200" y="61007625"/>
        <a:ext cx="133635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view="pageBreakPreview" zoomScale="75" zoomScaleNormal="75" zoomScaleSheetLayoutView="75" workbookViewId="0" topLeftCell="A183">
      <selection activeCell="C197" sqref="C197"/>
    </sheetView>
  </sheetViews>
  <sheetFormatPr defaultColWidth="9.00390625" defaultRowHeight="12.75"/>
  <cols>
    <col min="1" max="1" width="5.375" style="1" customWidth="1"/>
    <col min="2" max="2" width="33.125" style="56" customWidth="1"/>
    <col min="3" max="3" width="17.375" style="2" customWidth="1"/>
    <col min="4" max="4" width="17.125" style="2" customWidth="1"/>
    <col min="5" max="5" width="13.125" style="3" customWidth="1"/>
    <col min="6" max="6" width="17.375" style="2" customWidth="1"/>
    <col min="7" max="7" width="17.125" style="2" customWidth="1"/>
    <col min="8" max="8" width="17.875" style="1" customWidth="1"/>
    <col min="9" max="9" width="47.25390625" style="4" customWidth="1"/>
    <col min="10" max="16384" width="9.125" style="1" customWidth="1"/>
  </cols>
  <sheetData>
    <row r="1" ht="29.25" customHeight="1">
      <c r="B1" s="5" t="s">
        <v>61</v>
      </c>
    </row>
    <row r="2" spans="2:9" ht="20.25" customHeight="1">
      <c r="B2" s="5" t="s">
        <v>62</v>
      </c>
      <c r="I2" s="149"/>
    </row>
    <row r="3" spans="2:9" ht="43.5" customHeight="1">
      <c r="B3" s="147" t="s">
        <v>64</v>
      </c>
      <c r="C3" s="148"/>
      <c r="D3" s="148"/>
      <c r="E3" s="148"/>
      <c r="F3" s="148"/>
      <c r="G3" s="148"/>
      <c r="H3" s="148"/>
      <c r="I3" s="149"/>
    </row>
    <row r="4" spans="1:8" ht="15.75" thickBot="1">
      <c r="A4" s="6"/>
      <c r="B4" s="7"/>
      <c r="C4" s="8"/>
      <c r="D4" s="8"/>
      <c r="E4" s="9"/>
      <c r="F4" s="8"/>
      <c r="G4" s="8"/>
      <c r="H4" s="6"/>
    </row>
    <row r="5" spans="1:9" s="3" customFormat="1" ht="29.25" customHeight="1">
      <c r="A5" s="141" t="s">
        <v>46</v>
      </c>
      <c r="B5" s="143" t="s">
        <v>0</v>
      </c>
      <c r="C5" s="143" t="s">
        <v>56</v>
      </c>
      <c r="D5" s="143" t="s">
        <v>57</v>
      </c>
      <c r="E5" s="143" t="s">
        <v>65</v>
      </c>
      <c r="F5" s="143" t="s">
        <v>66</v>
      </c>
      <c r="G5" s="143" t="s">
        <v>67</v>
      </c>
      <c r="H5" s="150" t="s">
        <v>68</v>
      </c>
      <c r="I5" s="152" t="s">
        <v>69</v>
      </c>
    </row>
    <row r="6" spans="1:9" s="3" customFormat="1" ht="37.5" customHeight="1" thickBot="1">
      <c r="A6" s="142"/>
      <c r="B6" s="144"/>
      <c r="C6" s="144"/>
      <c r="D6" s="145"/>
      <c r="E6" s="144"/>
      <c r="F6" s="144"/>
      <c r="G6" s="145"/>
      <c r="H6" s="151"/>
      <c r="I6" s="153"/>
    </row>
    <row r="7" spans="1:9" s="6" customFormat="1" ht="20.25" customHeight="1" thickBot="1">
      <c r="A7" s="10">
        <v>1</v>
      </c>
      <c r="B7" s="11">
        <v>2</v>
      </c>
      <c r="C7" s="12">
        <v>6</v>
      </c>
      <c r="D7" s="12">
        <v>7</v>
      </c>
      <c r="E7" s="11">
        <v>5</v>
      </c>
      <c r="F7" s="12">
        <v>6</v>
      </c>
      <c r="G7" s="12">
        <v>7</v>
      </c>
      <c r="H7" s="13">
        <v>8</v>
      </c>
      <c r="I7" s="14">
        <v>9</v>
      </c>
    </row>
    <row r="8" spans="1:9" ht="33.75" customHeight="1">
      <c r="A8" s="15" t="s">
        <v>1</v>
      </c>
      <c r="B8" s="59" t="s">
        <v>35</v>
      </c>
      <c r="C8" s="16"/>
      <c r="D8" s="16"/>
      <c r="E8" s="17"/>
      <c r="F8" s="16"/>
      <c r="G8" s="16"/>
      <c r="H8" s="18"/>
      <c r="I8" s="119" t="s">
        <v>81</v>
      </c>
    </row>
    <row r="9" spans="1:9" ht="26.25" customHeight="1">
      <c r="A9" s="19"/>
      <c r="B9" s="20" t="s">
        <v>36</v>
      </c>
      <c r="C9" s="22">
        <v>14495</v>
      </c>
      <c r="D9" s="22">
        <v>14495</v>
      </c>
      <c r="E9" s="60"/>
      <c r="F9" s="22">
        <v>14495</v>
      </c>
      <c r="G9" s="22">
        <v>14495</v>
      </c>
      <c r="H9" s="21"/>
      <c r="I9" s="114"/>
    </row>
    <row r="10" spans="1:9" ht="26.25" customHeight="1" thickBot="1">
      <c r="A10" s="24"/>
      <c r="B10" s="25" t="s">
        <v>37</v>
      </c>
      <c r="C10" s="26">
        <v>1008000</v>
      </c>
      <c r="D10" s="26">
        <v>1008000</v>
      </c>
      <c r="E10" s="22">
        <f>F10-C10</f>
        <v>330000</v>
      </c>
      <c r="F10" s="26">
        <v>1338000</v>
      </c>
      <c r="G10" s="26">
        <f>F10</f>
        <v>1338000</v>
      </c>
      <c r="H10" s="27"/>
      <c r="I10" s="114"/>
    </row>
    <row r="11" spans="1:9" s="3" customFormat="1" ht="31.5" customHeight="1" thickBot="1">
      <c r="A11" s="28"/>
      <c r="B11" s="61" t="s">
        <v>33</v>
      </c>
      <c r="C11" s="30">
        <f>SUM(C9:C10)</f>
        <v>1022495</v>
      </c>
      <c r="D11" s="30">
        <f>SUM(D9:D10)</f>
        <v>1022495</v>
      </c>
      <c r="E11" s="30">
        <f>SUM(E9:E10)</f>
        <v>330000</v>
      </c>
      <c r="F11" s="30">
        <f>SUM(F9:F10)</f>
        <v>1352495</v>
      </c>
      <c r="G11" s="30">
        <f>SUM(G9:G10)</f>
        <v>1352495</v>
      </c>
      <c r="H11" s="31">
        <f>SUM(H8:H10)</f>
        <v>0</v>
      </c>
      <c r="I11" s="113"/>
    </row>
    <row r="12" spans="1:9" s="3" customFormat="1" ht="30.75" customHeight="1">
      <c r="A12" s="15" t="s">
        <v>4</v>
      </c>
      <c r="B12" s="58" t="s">
        <v>35</v>
      </c>
      <c r="C12" s="32"/>
      <c r="D12" s="32"/>
      <c r="E12" s="33"/>
      <c r="F12" s="32"/>
      <c r="G12" s="32"/>
      <c r="H12" s="34"/>
      <c r="I12" s="124" t="s">
        <v>79</v>
      </c>
    </row>
    <row r="13" spans="1:9" s="3" customFormat="1" ht="27" customHeight="1">
      <c r="A13" s="35"/>
      <c r="B13" s="36" t="s">
        <v>55</v>
      </c>
      <c r="C13" s="37"/>
      <c r="D13" s="60"/>
      <c r="E13" s="22"/>
      <c r="F13" s="37"/>
      <c r="G13" s="91"/>
      <c r="H13" s="90">
        <f>321578+131647.32</f>
        <v>453225</v>
      </c>
      <c r="I13" s="105"/>
    </row>
    <row r="14" spans="1:9" s="3" customFormat="1" ht="30.75" customHeight="1">
      <c r="A14" s="35"/>
      <c r="B14" s="36" t="s">
        <v>58</v>
      </c>
      <c r="C14" s="84"/>
      <c r="D14" s="60"/>
      <c r="E14" s="22"/>
      <c r="F14" s="37"/>
      <c r="G14" s="60"/>
      <c r="H14" s="90">
        <f>163971.25+4206+7516+40</f>
        <v>175733</v>
      </c>
      <c r="I14" s="105"/>
    </row>
    <row r="15" spans="1:9" ht="21.75" customHeight="1">
      <c r="A15" s="19"/>
      <c r="B15" s="20" t="s">
        <v>2</v>
      </c>
      <c r="C15" s="22">
        <v>228581</v>
      </c>
      <c r="D15" s="22">
        <v>228581</v>
      </c>
      <c r="E15" s="22">
        <f aca="true" t="shared" si="0" ref="E15:E26">F15-C15</f>
        <v>0</v>
      </c>
      <c r="F15" s="22">
        <v>228581</v>
      </c>
      <c r="G15" s="22">
        <v>228581</v>
      </c>
      <c r="H15" s="38"/>
      <c r="I15" s="105"/>
    </row>
    <row r="16" spans="1:9" ht="21.75" customHeight="1">
      <c r="A16" s="19"/>
      <c r="B16" s="20" t="s">
        <v>38</v>
      </c>
      <c r="C16" s="22">
        <v>13800</v>
      </c>
      <c r="D16" s="22">
        <v>13800</v>
      </c>
      <c r="E16" s="22">
        <f t="shared" si="0"/>
        <v>2652</v>
      </c>
      <c r="F16" s="22">
        <v>16452</v>
      </c>
      <c r="G16" s="22">
        <v>16452</v>
      </c>
      <c r="H16" s="38"/>
      <c r="I16" s="105"/>
    </row>
    <row r="17" spans="1:9" ht="21.75" customHeight="1">
      <c r="A17" s="19"/>
      <c r="B17" s="20" t="s">
        <v>39</v>
      </c>
      <c r="C17" s="22">
        <v>56640</v>
      </c>
      <c r="D17" s="39">
        <v>56640</v>
      </c>
      <c r="E17" s="22">
        <f t="shared" si="0"/>
        <v>0</v>
      </c>
      <c r="F17" s="22">
        <f>56640</f>
        <v>56640</v>
      </c>
      <c r="G17" s="39">
        <v>56640</v>
      </c>
      <c r="H17" s="38"/>
      <c r="I17" s="105"/>
    </row>
    <row r="18" spans="1:9" ht="21.75" customHeight="1">
      <c r="A18" s="19"/>
      <c r="B18" s="20" t="s">
        <v>3</v>
      </c>
      <c r="C18" s="22">
        <v>3263092</v>
      </c>
      <c r="D18" s="22">
        <v>2185988</v>
      </c>
      <c r="E18" s="22">
        <f t="shared" si="0"/>
        <v>142804</v>
      </c>
      <c r="F18" s="22">
        <v>3405896</v>
      </c>
      <c r="G18" s="22">
        <v>2240140</v>
      </c>
      <c r="H18" s="38"/>
      <c r="I18" s="105"/>
    </row>
    <row r="19" spans="1:9" ht="21.75" customHeight="1">
      <c r="A19" s="19"/>
      <c r="B19" s="20" t="s">
        <v>5</v>
      </c>
      <c r="C19" s="22">
        <v>0</v>
      </c>
      <c r="D19" s="22">
        <v>0</v>
      </c>
      <c r="E19" s="22">
        <f t="shared" si="0"/>
        <v>8000</v>
      </c>
      <c r="F19" s="22">
        <v>8000</v>
      </c>
      <c r="G19" s="22">
        <v>7910</v>
      </c>
      <c r="H19" s="23"/>
      <c r="I19" s="105"/>
    </row>
    <row r="20" spans="1:9" ht="21.75" customHeight="1">
      <c r="A20" s="19"/>
      <c r="B20" s="20" t="s">
        <v>24</v>
      </c>
      <c r="C20" s="22">
        <v>1264488</v>
      </c>
      <c r="D20" s="22">
        <v>748156</v>
      </c>
      <c r="E20" s="22">
        <f t="shared" si="0"/>
        <v>0</v>
      </c>
      <c r="F20" s="22">
        <v>1264488</v>
      </c>
      <c r="G20" s="22">
        <v>659641</v>
      </c>
      <c r="H20" s="38"/>
      <c r="I20" s="105"/>
    </row>
    <row r="21" spans="1:9" ht="21.75" customHeight="1">
      <c r="A21" s="19"/>
      <c r="B21" s="20" t="s">
        <v>6</v>
      </c>
      <c r="C21" s="22">
        <v>819846</v>
      </c>
      <c r="D21" s="22">
        <v>176342</v>
      </c>
      <c r="E21" s="22">
        <f t="shared" si="0"/>
        <v>-124188</v>
      </c>
      <c r="F21" s="22">
        <f>561072.55+134585.23</f>
        <v>695658</v>
      </c>
      <c r="G21" s="22">
        <v>144878</v>
      </c>
      <c r="H21" s="38"/>
      <c r="I21" s="105"/>
    </row>
    <row r="22" spans="1:9" ht="21.75" customHeight="1">
      <c r="A22" s="19"/>
      <c r="B22" s="20" t="s">
        <v>7</v>
      </c>
      <c r="C22" s="22">
        <v>39368</v>
      </c>
      <c r="D22" s="22">
        <v>0</v>
      </c>
      <c r="E22" s="22">
        <f t="shared" si="0"/>
        <v>0</v>
      </c>
      <c r="F22" s="22">
        <v>39368</v>
      </c>
      <c r="G22" s="22">
        <v>0</v>
      </c>
      <c r="H22" s="38"/>
      <c r="I22" s="105"/>
    </row>
    <row r="23" spans="1:9" ht="21.75" customHeight="1">
      <c r="A23" s="19"/>
      <c r="B23" s="20" t="s">
        <v>8</v>
      </c>
      <c r="C23" s="22">
        <v>176115</v>
      </c>
      <c r="D23" s="22">
        <v>71096</v>
      </c>
      <c r="E23" s="22">
        <f t="shared" si="0"/>
        <v>1182</v>
      </c>
      <c r="F23" s="22">
        <f>161658.58+15638.9</f>
        <v>177297</v>
      </c>
      <c r="G23" s="22">
        <v>56900</v>
      </c>
      <c r="H23" s="38"/>
      <c r="I23" s="116" t="s">
        <v>80</v>
      </c>
    </row>
    <row r="24" spans="1:9" ht="21.75" customHeight="1">
      <c r="A24" s="19"/>
      <c r="B24" s="20" t="s">
        <v>9</v>
      </c>
      <c r="C24" s="22">
        <v>109455</v>
      </c>
      <c r="D24" s="22">
        <v>27524</v>
      </c>
      <c r="E24" s="22">
        <f t="shared" si="0"/>
        <v>0</v>
      </c>
      <c r="F24" s="22">
        <v>109455</v>
      </c>
      <c r="G24" s="22">
        <v>13762</v>
      </c>
      <c r="H24" s="38"/>
      <c r="I24" s="117"/>
    </row>
    <row r="25" spans="1:9" ht="21.75" customHeight="1">
      <c r="A25" s="19"/>
      <c r="B25" s="20" t="s">
        <v>10</v>
      </c>
      <c r="C25" s="22">
        <v>659087</v>
      </c>
      <c r="D25" s="22">
        <v>56713</v>
      </c>
      <c r="E25" s="22">
        <f t="shared" si="0"/>
        <v>-32498</v>
      </c>
      <c r="F25" s="22">
        <f>190905.26+435683.28</f>
        <v>626589</v>
      </c>
      <c r="G25" s="22">
        <v>40043</v>
      </c>
      <c r="H25" s="38"/>
      <c r="I25" s="117"/>
    </row>
    <row r="26" spans="1:9" ht="21.75" customHeight="1" thickBot="1">
      <c r="A26" s="19"/>
      <c r="B26" s="20" t="s">
        <v>29</v>
      </c>
      <c r="C26" s="22">
        <v>198920</v>
      </c>
      <c r="D26" s="22">
        <v>51297</v>
      </c>
      <c r="E26" s="22">
        <f t="shared" si="0"/>
        <v>27037</v>
      </c>
      <c r="F26" s="22">
        <f>225957.23</f>
        <v>225957</v>
      </c>
      <c r="G26" s="22">
        <v>39993</v>
      </c>
      <c r="H26" s="38"/>
      <c r="I26" s="117"/>
    </row>
    <row r="27" spans="1:9" s="3" customFormat="1" ht="27.75" customHeight="1" thickBot="1">
      <c r="A27" s="28"/>
      <c r="B27" s="61" t="s">
        <v>33</v>
      </c>
      <c r="C27" s="30">
        <f>SUM(C15:C26)</f>
        <v>6829392</v>
      </c>
      <c r="D27" s="30">
        <f>SUM(D15:D26)</f>
        <v>3616137</v>
      </c>
      <c r="E27" s="30">
        <f>SUM(E15:E26)</f>
        <v>24989</v>
      </c>
      <c r="F27" s="30">
        <f>SUM(F15:F26)</f>
        <v>6854381</v>
      </c>
      <c r="G27" s="30">
        <f>SUM(G14:G26)</f>
        <v>3504940</v>
      </c>
      <c r="H27" s="53">
        <f>SUM(H13:H26)</f>
        <v>628958</v>
      </c>
      <c r="I27" s="118"/>
    </row>
    <row r="28" spans="1:9" s="3" customFormat="1" ht="84.75" customHeight="1">
      <c r="A28" s="15" t="s">
        <v>53</v>
      </c>
      <c r="B28" s="99" t="s">
        <v>52</v>
      </c>
      <c r="C28" s="32"/>
      <c r="D28" s="32"/>
      <c r="E28" s="33"/>
      <c r="F28" s="32"/>
      <c r="G28" s="100"/>
      <c r="H28" s="42"/>
      <c r="I28" s="120" t="s">
        <v>82</v>
      </c>
    </row>
    <row r="29" spans="1:9" s="3" customFormat="1" ht="18.75" customHeight="1">
      <c r="A29" s="35"/>
      <c r="B29" s="20" t="s">
        <v>6</v>
      </c>
      <c r="C29" s="22">
        <v>2450</v>
      </c>
      <c r="D29" s="22">
        <v>0</v>
      </c>
      <c r="E29" s="22">
        <f>F29-C29</f>
        <v>2711</v>
      </c>
      <c r="F29" s="22">
        <v>5161</v>
      </c>
      <c r="G29" s="39">
        <v>0</v>
      </c>
      <c r="H29" s="60"/>
      <c r="I29" s="121"/>
    </row>
    <row r="30" spans="1:9" s="3" customFormat="1" ht="18.75" customHeight="1">
      <c r="A30" s="35"/>
      <c r="B30" s="20" t="s">
        <v>7</v>
      </c>
      <c r="C30" s="22">
        <v>0</v>
      </c>
      <c r="D30" s="22">
        <v>0</v>
      </c>
      <c r="E30" s="22">
        <f>F30-C30</f>
        <v>1197</v>
      </c>
      <c r="F30" s="22">
        <v>1197</v>
      </c>
      <c r="G30" s="39">
        <v>0</v>
      </c>
      <c r="H30" s="85"/>
      <c r="I30" s="121"/>
    </row>
    <row r="31" spans="1:9" s="3" customFormat="1" ht="18.75" customHeight="1">
      <c r="A31" s="35"/>
      <c r="B31" s="20" t="s">
        <v>10</v>
      </c>
      <c r="C31" s="22">
        <f>8749+1144.36</f>
        <v>9893</v>
      </c>
      <c r="D31" s="22">
        <v>0</v>
      </c>
      <c r="E31" s="22">
        <f>F31-C31</f>
        <v>2465</v>
      </c>
      <c r="F31" s="22">
        <v>12358</v>
      </c>
      <c r="G31" s="39">
        <v>0</v>
      </c>
      <c r="H31" s="60"/>
      <c r="I31" s="121"/>
    </row>
    <row r="32" spans="1:9" s="3" customFormat="1" ht="18.75" customHeight="1" thickBot="1">
      <c r="A32" s="35"/>
      <c r="B32" s="20" t="s">
        <v>29</v>
      </c>
      <c r="C32" s="22">
        <v>4514</v>
      </c>
      <c r="D32" s="22">
        <v>0</v>
      </c>
      <c r="E32" s="22">
        <f>F32-C32</f>
        <v>0</v>
      </c>
      <c r="F32" s="22">
        <v>4514</v>
      </c>
      <c r="G32" s="39">
        <v>0</v>
      </c>
      <c r="H32" s="60"/>
      <c r="I32" s="121"/>
    </row>
    <row r="33" spans="1:9" s="3" customFormat="1" ht="27.75" customHeight="1" thickBot="1">
      <c r="A33" s="28"/>
      <c r="B33" s="61" t="s">
        <v>33</v>
      </c>
      <c r="C33" s="30">
        <f aca="true" t="shared" si="1" ref="C33:H33">SUM(C29:C32)</f>
        <v>16857</v>
      </c>
      <c r="D33" s="30">
        <f t="shared" si="1"/>
        <v>0</v>
      </c>
      <c r="E33" s="30">
        <f t="shared" si="1"/>
        <v>6373</v>
      </c>
      <c r="F33" s="30">
        <f t="shared" si="1"/>
        <v>23230</v>
      </c>
      <c r="G33" s="30">
        <f t="shared" si="1"/>
        <v>0</v>
      </c>
      <c r="H33" s="53">
        <f t="shared" si="1"/>
        <v>0</v>
      </c>
      <c r="I33" s="122"/>
    </row>
    <row r="34" spans="1:9" ht="38.25" customHeight="1">
      <c r="A34" s="35" t="s">
        <v>11</v>
      </c>
      <c r="B34" s="87" t="s">
        <v>51</v>
      </c>
      <c r="C34" s="37"/>
      <c r="D34" s="37"/>
      <c r="E34" s="22"/>
      <c r="F34" s="37"/>
      <c r="G34" s="37"/>
      <c r="H34" s="23"/>
      <c r="I34" s="111" t="s">
        <v>83</v>
      </c>
    </row>
    <row r="35" spans="1:9" ht="24.75" customHeight="1">
      <c r="A35" s="35"/>
      <c r="B35" s="36" t="s">
        <v>55</v>
      </c>
      <c r="C35" s="37"/>
      <c r="D35" s="37"/>
      <c r="E35" s="22"/>
      <c r="F35" s="37"/>
      <c r="G35" s="37"/>
      <c r="H35" s="23"/>
      <c r="I35" s="123"/>
    </row>
    <row r="36" spans="1:9" ht="24.75" customHeight="1">
      <c r="A36" s="35"/>
      <c r="B36" s="36" t="s">
        <v>58</v>
      </c>
      <c r="C36" s="37"/>
      <c r="D36" s="37"/>
      <c r="E36" s="22"/>
      <c r="F36" s="37"/>
      <c r="G36" s="37"/>
      <c r="H36" s="23"/>
      <c r="I36" s="123"/>
    </row>
    <row r="37" spans="1:9" ht="24.75" customHeight="1">
      <c r="A37" s="35"/>
      <c r="B37" s="20" t="s">
        <v>2</v>
      </c>
      <c r="C37" s="22">
        <v>57936</v>
      </c>
      <c r="D37" s="22">
        <v>57936</v>
      </c>
      <c r="E37" s="22">
        <f aca="true" t="shared" si="2" ref="E37:E42">F37-C37</f>
        <v>3132</v>
      </c>
      <c r="F37" s="22">
        <v>61068</v>
      </c>
      <c r="G37" s="22">
        <f>F37</f>
        <v>61068</v>
      </c>
      <c r="H37" s="23"/>
      <c r="I37" s="123"/>
    </row>
    <row r="38" spans="1:9" ht="24.75" customHeight="1">
      <c r="A38" s="35"/>
      <c r="B38" s="20" t="s">
        <v>3</v>
      </c>
      <c r="C38" s="22">
        <v>1515040.51</v>
      </c>
      <c r="D38" s="22">
        <v>1177705.61</v>
      </c>
      <c r="E38" s="22">
        <f t="shared" si="2"/>
        <v>11850</v>
      </c>
      <c r="F38" s="22">
        <v>1526891</v>
      </c>
      <c r="G38" s="22">
        <v>1151660</v>
      </c>
      <c r="H38" s="23"/>
      <c r="I38" s="123"/>
    </row>
    <row r="39" spans="1:9" ht="24.75" customHeight="1">
      <c r="A39" s="35"/>
      <c r="B39" s="20" t="s">
        <v>5</v>
      </c>
      <c r="C39" s="22">
        <v>49668.81</v>
      </c>
      <c r="D39" s="22">
        <v>16599.66</v>
      </c>
      <c r="E39" s="22">
        <f t="shared" si="2"/>
        <v>0</v>
      </c>
      <c r="F39" s="22">
        <v>49668.81</v>
      </c>
      <c r="G39" s="22">
        <v>14365</v>
      </c>
      <c r="H39" s="23"/>
      <c r="I39" s="123"/>
    </row>
    <row r="40" spans="1:9" ht="24.75" customHeight="1">
      <c r="A40" s="35"/>
      <c r="B40" s="20" t="s">
        <v>6</v>
      </c>
      <c r="C40" s="22">
        <v>26508.67</v>
      </c>
      <c r="D40" s="22">
        <v>12860.64</v>
      </c>
      <c r="E40" s="22">
        <f t="shared" si="2"/>
        <v>2699</v>
      </c>
      <c r="F40" s="22">
        <v>29208</v>
      </c>
      <c r="G40" s="22">
        <v>10699</v>
      </c>
      <c r="H40" s="23"/>
      <c r="I40" s="123"/>
    </row>
    <row r="41" spans="1:9" ht="24.75" customHeight="1">
      <c r="A41" s="35"/>
      <c r="B41" s="20" t="s">
        <v>10</v>
      </c>
      <c r="C41" s="22">
        <v>378187.09</v>
      </c>
      <c r="D41" s="22">
        <v>8489.78</v>
      </c>
      <c r="E41" s="22">
        <f t="shared" si="2"/>
        <v>24600</v>
      </c>
      <c r="F41" s="22">
        <v>402787</v>
      </c>
      <c r="G41" s="22">
        <v>6918</v>
      </c>
      <c r="H41" s="23"/>
      <c r="I41" s="102" t="s">
        <v>84</v>
      </c>
    </row>
    <row r="42" spans="1:9" ht="24.75" customHeight="1" thickBot="1">
      <c r="A42" s="40"/>
      <c r="B42" s="25" t="s">
        <v>76</v>
      </c>
      <c r="C42" s="26">
        <v>51080.51</v>
      </c>
      <c r="D42" s="26">
        <v>0</v>
      </c>
      <c r="E42" s="22">
        <f t="shared" si="2"/>
        <v>-1577</v>
      </c>
      <c r="F42" s="26">
        <v>49504</v>
      </c>
      <c r="G42" s="26">
        <v>0</v>
      </c>
      <c r="H42" s="27"/>
      <c r="I42" s="123"/>
    </row>
    <row r="43" spans="1:9" ht="21.75" customHeight="1" thickBot="1">
      <c r="A43" s="28"/>
      <c r="B43" s="61" t="s">
        <v>33</v>
      </c>
      <c r="C43" s="30">
        <f>SUM(C37:C42)</f>
        <v>2078422</v>
      </c>
      <c r="D43" s="30">
        <f>SUM(D37:D42)</f>
        <v>1273592</v>
      </c>
      <c r="E43" s="30">
        <f>SUM(E37:E42)</f>
        <v>40704</v>
      </c>
      <c r="F43" s="30">
        <f>SUM(F37:F42)</f>
        <v>2119127</v>
      </c>
      <c r="G43" s="30">
        <f>SUM(G37:G42)</f>
        <v>1244710</v>
      </c>
      <c r="H43" s="31">
        <f>SUM(H35:H42)</f>
        <v>0</v>
      </c>
      <c r="I43" s="115"/>
    </row>
    <row r="44" spans="1:9" ht="37.5" customHeight="1">
      <c r="A44" s="15" t="s">
        <v>12</v>
      </c>
      <c r="B44" s="63" t="s">
        <v>21</v>
      </c>
      <c r="C44" s="32"/>
      <c r="D44" s="32"/>
      <c r="E44" s="42"/>
      <c r="F44" s="32"/>
      <c r="G44" s="32"/>
      <c r="H44" s="41"/>
      <c r="I44" s="111" t="s">
        <v>85</v>
      </c>
    </row>
    <row r="45" spans="1:9" ht="18.75" customHeight="1">
      <c r="A45" s="35"/>
      <c r="B45" s="36" t="s">
        <v>55</v>
      </c>
      <c r="C45" s="37"/>
      <c r="D45" s="37"/>
      <c r="E45" s="60"/>
      <c r="F45" s="37"/>
      <c r="G45" s="37"/>
      <c r="H45" s="23">
        <v>17983</v>
      </c>
      <c r="I45" s="123"/>
    </row>
    <row r="46" spans="1:9" ht="18.75" customHeight="1">
      <c r="A46" s="35"/>
      <c r="B46" s="36" t="s">
        <v>58</v>
      </c>
      <c r="C46" s="37"/>
      <c r="D46" s="37"/>
      <c r="E46" s="60"/>
      <c r="F46" s="37"/>
      <c r="G46" s="37"/>
      <c r="H46" s="23">
        <v>2539</v>
      </c>
      <c r="I46" s="123"/>
    </row>
    <row r="47" spans="1:9" ht="18.75" customHeight="1">
      <c r="A47" s="19"/>
      <c r="B47" s="43" t="s">
        <v>2</v>
      </c>
      <c r="C47" s="22">
        <v>5092</v>
      </c>
      <c r="D47" s="22">
        <v>5092</v>
      </c>
      <c r="E47" s="22">
        <f aca="true" t="shared" si="3" ref="E47:E53">F47-C47</f>
        <v>0</v>
      </c>
      <c r="F47" s="60">
        <v>5092</v>
      </c>
      <c r="G47" s="60">
        <v>5092</v>
      </c>
      <c r="H47" s="23"/>
      <c r="I47" s="123"/>
    </row>
    <row r="48" spans="1:9" ht="18.75" customHeight="1">
      <c r="A48" s="19"/>
      <c r="B48" s="43" t="s">
        <v>3</v>
      </c>
      <c r="C48" s="22">
        <v>1831763.73</v>
      </c>
      <c r="D48" s="22">
        <v>1494137.71</v>
      </c>
      <c r="E48" s="22">
        <f t="shared" si="3"/>
        <v>0</v>
      </c>
      <c r="F48" s="22">
        <v>1831763.73</v>
      </c>
      <c r="G48" s="22">
        <v>1448344</v>
      </c>
      <c r="H48" s="23"/>
      <c r="I48" s="123"/>
    </row>
    <row r="49" spans="1:9" ht="18.75" customHeight="1">
      <c r="A49" s="19"/>
      <c r="B49" s="43" t="s">
        <v>6</v>
      </c>
      <c r="C49" s="22">
        <v>18163</v>
      </c>
      <c r="D49" s="22">
        <v>2562.5</v>
      </c>
      <c r="E49" s="22">
        <f t="shared" si="3"/>
        <v>2977</v>
      </c>
      <c r="F49" s="22">
        <v>21140</v>
      </c>
      <c r="G49" s="22">
        <v>1518</v>
      </c>
      <c r="H49" s="23"/>
      <c r="I49" s="123"/>
    </row>
    <row r="50" spans="1:9" ht="18.75" customHeight="1">
      <c r="A50" s="19"/>
      <c r="B50" s="43" t="s">
        <v>77</v>
      </c>
      <c r="C50" s="22">
        <v>5035.29</v>
      </c>
      <c r="D50" s="22">
        <v>0</v>
      </c>
      <c r="E50" s="22">
        <f t="shared" si="3"/>
        <v>0</v>
      </c>
      <c r="F50" s="22">
        <v>5035.29</v>
      </c>
      <c r="G50" s="22">
        <v>0</v>
      </c>
      <c r="H50" s="23"/>
      <c r="I50" s="123"/>
    </row>
    <row r="51" spans="1:9" ht="18.75" customHeight="1">
      <c r="A51" s="19"/>
      <c r="B51" s="43" t="s">
        <v>9</v>
      </c>
      <c r="C51" s="22">
        <v>79549</v>
      </c>
      <c r="D51" s="22">
        <v>15887.8</v>
      </c>
      <c r="E51" s="22">
        <f t="shared" si="3"/>
        <v>0</v>
      </c>
      <c r="F51" s="22">
        <v>79549</v>
      </c>
      <c r="G51" s="22">
        <v>0</v>
      </c>
      <c r="H51" s="23"/>
      <c r="I51" s="123"/>
    </row>
    <row r="52" spans="1:9" ht="18.75" customHeight="1">
      <c r="A52" s="19"/>
      <c r="B52" s="43" t="s">
        <v>10</v>
      </c>
      <c r="C52" s="22">
        <v>297119.44</v>
      </c>
      <c r="D52" s="22">
        <v>1448.56</v>
      </c>
      <c r="E52" s="22">
        <f t="shared" si="3"/>
        <v>358452</v>
      </c>
      <c r="F52" s="22">
        <v>655571</v>
      </c>
      <c r="G52" s="22">
        <v>7760</v>
      </c>
      <c r="H52" s="23"/>
      <c r="I52" s="123"/>
    </row>
    <row r="53" spans="1:9" ht="18.75" customHeight="1" thickBot="1">
      <c r="A53" s="24"/>
      <c r="B53" s="25" t="s">
        <v>29</v>
      </c>
      <c r="C53" s="26">
        <v>10417.82</v>
      </c>
      <c r="D53" s="26">
        <v>0</v>
      </c>
      <c r="E53" s="22">
        <f t="shared" si="3"/>
        <v>357</v>
      </c>
      <c r="F53" s="26">
        <v>10775</v>
      </c>
      <c r="G53" s="26">
        <v>0</v>
      </c>
      <c r="H53" s="27"/>
      <c r="I53" s="123"/>
    </row>
    <row r="54" spans="1:9" s="3" customFormat="1" ht="21.75" customHeight="1" thickBot="1">
      <c r="A54" s="28"/>
      <c r="B54" s="61" t="s">
        <v>33</v>
      </c>
      <c r="C54" s="30">
        <f>SUM(C47:C53)</f>
        <v>2247140</v>
      </c>
      <c r="D54" s="30">
        <f>SUM(D47:D53)</f>
        <v>1519129</v>
      </c>
      <c r="E54" s="30">
        <f>SUM(E47:E53)</f>
        <v>361786</v>
      </c>
      <c r="F54" s="30">
        <f>SUM(F47:F53)</f>
        <v>2608926</v>
      </c>
      <c r="G54" s="30">
        <f>SUM(G47:G53)</f>
        <v>1462714</v>
      </c>
      <c r="H54" s="30">
        <f>SUM(H44:H53)</f>
        <v>20522</v>
      </c>
      <c r="I54" s="115"/>
    </row>
    <row r="55" spans="1:9" s="3" customFormat="1" ht="42.75" customHeight="1">
      <c r="A55" s="15" t="s">
        <v>13</v>
      </c>
      <c r="B55" s="62" t="s">
        <v>26</v>
      </c>
      <c r="C55" s="44"/>
      <c r="D55" s="44"/>
      <c r="E55" s="42"/>
      <c r="F55" s="44"/>
      <c r="G55" s="44"/>
      <c r="H55" s="45"/>
      <c r="I55" s="111" t="s">
        <v>97</v>
      </c>
    </row>
    <row r="56" spans="1:9" s="3" customFormat="1" ht="24" customHeight="1">
      <c r="A56" s="35"/>
      <c r="B56" s="20" t="s">
        <v>6</v>
      </c>
      <c r="C56" s="22">
        <v>8279.99</v>
      </c>
      <c r="D56" s="22">
        <v>3824.99</v>
      </c>
      <c r="E56" s="22">
        <f>F56-C56</f>
        <v>12276</v>
      </c>
      <c r="F56" s="22">
        <v>20556</v>
      </c>
      <c r="G56" s="22">
        <v>2758</v>
      </c>
      <c r="H56" s="46"/>
      <c r="I56" s="123"/>
    </row>
    <row r="57" spans="1:9" s="3" customFormat="1" ht="27" customHeight="1" thickBot="1">
      <c r="A57" s="40"/>
      <c r="B57" s="25" t="s">
        <v>10</v>
      </c>
      <c r="C57" s="26">
        <v>111746.13</v>
      </c>
      <c r="D57" s="26"/>
      <c r="E57" s="22">
        <f>F57-C57</f>
        <v>27655</v>
      </c>
      <c r="F57" s="26">
        <v>139401</v>
      </c>
      <c r="G57" s="26">
        <v>5307</v>
      </c>
      <c r="H57" s="47"/>
      <c r="I57" s="123"/>
    </row>
    <row r="58" spans="1:9" s="3" customFormat="1" ht="24" customHeight="1" thickBot="1">
      <c r="A58" s="28"/>
      <c r="B58" s="61" t="s">
        <v>33</v>
      </c>
      <c r="C58" s="31">
        <f aca="true" t="shared" si="4" ref="C58:H58">SUM(C55:C57)</f>
        <v>120026</v>
      </c>
      <c r="D58" s="31">
        <f t="shared" si="4"/>
        <v>3825</v>
      </c>
      <c r="E58" s="31">
        <f t="shared" si="4"/>
        <v>39931</v>
      </c>
      <c r="F58" s="31">
        <f t="shared" si="4"/>
        <v>159957</v>
      </c>
      <c r="G58" s="31">
        <f t="shared" si="4"/>
        <v>8065</v>
      </c>
      <c r="H58" s="31">
        <f t="shared" si="4"/>
        <v>0</v>
      </c>
      <c r="I58" s="115"/>
    </row>
    <row r="59" spans="1:9" s="3" customFormat="1" ht="28.5" customHeight="1">
      <c r="A59" s="15" t="s">
        <v>14</v>
      </c>
      <c r="B59" s="62" t="s">
        <v>48</v>
      </c>
      <c r="C59" s="44"/>
      <c r="D59" s="44"/>
      <c r="E59" s="42"/>
      <c r="F59" s="44"/>
      <c r="G59" s="44"/>
      <c r="H59" s="45"/>
      <c r="I59" s="134" t="s">
        <v>98</v>
      </c>
    </row>
    <row r="60" spans="1:9" s="3" customFormat="1" ht="18.75" customHeight="1">
      <c r="A60" s="35"/>
      <c r="B60" s="36" t="s">
        <v>55</v>
      </c>
      <c r="C60" s="74"/>
      <c r="D60" s="74"/>
      <c r="E60" s="60"/>
      <c r="F60" s="74"/>
      <c r="G60" s="74"/>
      <c r="H60" s="46">
        <v>48239</v>
      </c>
      <c r="I60" s="123"/>
    </row>
    <row r="61" spans="1:9" s="3" customFormat="1" ht="18.75" customHeight="1">
      <c r="A61" s="35"/>
      <c r="B61" s="36" t="s">
        <v>58</v>
      </c>
      <c r="C61" s="74"/>
      <c r="D61" s="74"/>
      <c r="E61" s="60"/>
      <c r="F61" s="74"/>
      <c r="G61" s="74"/>
      <c r="H61" s="46">
        <v>14260</v>
      </c>
      <c r="I61" s="123"/>
    </row>
    <row r="62" spans="1:9" s="3" customFormat="1" ht="18.75" customHeight="1">
      <c r="A62" s="35"/>
      <c r="B62" s="20" t="s">
        <v>2</v>
      </c>
      <c r="C62" s="22">
        <v>2069313</v>
      </c>
      <c r="D62" s="22">
        <v>2069313</v>
      </c>
      <c r="E62" s="60">
        <f aca="true" t="shared" si="5" ref="E62:E71">F62-C62</f>
        <v>68663</v>
      </c>
      <c r="F62" s="60">
        <v>2137976</v>
      </c>
      <c r="G62" s="60">
        <f>F62</f>
        <v>2137976</v>
      </c>
      <c r="H62" s="23"/>
      <c r="I62" s="123"/>
    </row>
    <row r="63" spans="1:9" s="3" customFormat="1" ht="18.75" customHeight="1">
      <c r="A63" s="35"/>
      <c r="B63" s="20" t="s">
        <v>3</v>
      </c>
      <c r="C63" s="22">
        <v>7839310</v>
      </c>
      <c r="D63" s="22">
        <v>3814646</v>
      </c>
      <c r="E63" s="22">
        <f t="shared" si="5"/>
        <v>1508429</v>
      </c>
      <c r="F63" s="22">
        <v>9347739</v>
      </c>
      <c r="G63" s="22">
        <v>3814646</v>
      </c>
      <c r="H63" s="48"/>
      <c r="I63" s="123"/>
    </row>
    <row r="64" spans="1:9" s="3" customFormat="1" ht="18.75" customHeight="1">
      <c r="A64" s="35"/>
      <c r="B64" s="20" t="s">
        <v>5</v>
      </c>
      <c r="C64" s="22">
        <v>1039287</v>
      </c>
      <c r="D64" s="22">
        <v>239226</v>
      </c>
      <c r="E64" s="22">
        <f t="shared" si="5"/>
        <v>0</v>
      </c>
      <c r="F64" s="22">
        <v>1039287</v>
      </c>
      <c r="G64" s="22">
        <v>239226</v>
      </c>
      <c r="H64" s="23"/>
      <c r="I64" s="123"/>
    </row>
    <row r="65" spans="1:9" s="3" customFormat="1" ht="18.75" customHeight="1">
      <c r="A65" s="35"/>
      <c r="B65" s="20" t="s">
        <v>24</v>
      </c>
      <c r="C65" s="22">
        <v>8715</v>
      </c>
      <c r="D65" s="22">
        <v>3428</v>
      </c>
      <c r="E65" s="22">
        <f t="shared" si="5"/>
        <v>0</v>
      </c>
      <c r="F65" s="22">
        <v>8715</v>
      </c>
      <c r="G65" s="22">
        <v>3428</v>
      </c>
      <c r="H65" s="23"/>
      <c r="I65" s="123"/>
    </row>
    <row r="66" spans="1:9" s="3" customFormat="1" ht="18.75" customHeight="1">
      <c r="A66" s="35"/>
      <c r="B66" s="20" t="s">
        <v>6</v>
      </c>
      <c r="C66" s="22">
        <v>493078</v>
      </c>
      <c r="D66" s="22">
        <v>4162</v>
      </c>
      <c r="E66" s="22">
        <f t="shared" si="5"/>
        <v>74090</v>
      </c>
      <c r="F66" s="22">
        <v>567168</v>
      </c>
      <c r="G66" s="22">
        <v>4162</v>
      </c>
      <c r="H66" s="23"/>
      <c r="I66" s="123"/>
    </row>
    <row r="67" spans="1:9" s="3" customFormat="1" ht="18.75" customHeight="1">
      <c r="A67" s="35"/>
      <c r="B67" s="20" t="s">
        <v>7</v>
      </c>
      <c r="C67" s="22">
        <v>61940</v>
      </c>
      <c r="D67" s="22">
        <v>0</v>
      </c>
      <c r="E67" s="22">
        <f t="shared" si="5"/>
        <v>114398</v>
      </c>
      <c r="F67" s="22">
        <v>176338</v>
      </c>
      <c r="G67" s="22">
        <v>0</v>
      </c>
      <c r="H67" s="23"/>
      <c r="I67" s="123"/>
    </row>
    <row r="68" spans="1:9" s="3" customFormat="1" ht="18.75" customHeight="1">
      <c r="A68" s="35"/>
      <c r="B68" s="20" t="s">
        <v>8</v>
      </c>
      <c r="C68" s="22">
        <v>55933</v>
      </c>
      <c r="D68" s="22">
        <v>19471</v>
      </c>
      <c r="E68" s="22">
        <f t="shared" si="5"/>
        <v>51984</v>
      </c>
      <c r="F68" s="22">
        <v>107917</v>
      </c>
      <c r="G68" s="22">
        <v>19471</v>
      </c>
      <c r="H68" s="23"/>
      <c r="I68" s="123"/>
    </row>
    <row r="69" spans="1:9" s="3" customFormat="1" ht="18.75" customHeight="1">
      <c r="A69" s="35"/>
      <c r="B69" s="20" t="s">
        <v>9</v>
      </c>
      <c r="C69" s="22">
        <v>329775</v>
      </c>
      <c r="D69" s="22">
        <v>0</v>
      </c>
      <c r="E69" s="22">
        <f t="shared" si="5"/>
        <v>42157</v>
      </c>
      <c r="F69" s="22">
        <v>371932</v>
      </c>
      <c r="G69" s="22">
        <v>0</v>
      </c>
      <c r="H69" s="23"/>
      <c r="I69" s="135"/>
    </row>
    <row r="70" spans="1:9" s="3" customFormat="1" ht="18.75" customHeight="1">
      <c r="A70" s="35"/>
      <c r="B70" s="20" t="s">
        <v>10</v>
      </c>
      <c r="C70" s="22">
        <v>866771</v>
      </c>
      <c r="D70" s="22">
        <v>0</v>
      </c>
      <c r="E70" s="22">
        <f t="shared" si="5"/>
        <v>60061</v>
      </c>
      <c r="F70" s="22">
        <v>926832</v>
      </c>
      <c r="G70" s="22">
        <v>0</v>
      </c>
      <c r="H70" s="23"/>
      <c r="I70" s="140" t="s">
        <v>99</v>
      </c>
    </row>
    <row r="71" spans="1:9" s="3" customFormat="1" ht="18.75" customHeight="1" thickBot="1">
      <c r="A71" s="40"/>
      <c r="B71" s="25" t="s">
        <v>29</v>
      </c>
      <c r="C71" s="26">
        <v>38221</v>
      </c>
      <c r="D71" s="26">
        <v>0</v>
      </c>
      <c r="E71" s="22">
        <f t="shared" si="5"/>
        <v>0</v>
      </c>
      <c r="F71" s="26">
        <v>38221</v>
      </c>
      <c r="G71" s="26">
        <v>0</v>
      </c>
      <c r="H71" s="27"/>
      <c r="I71" s="123"/>
    </row>
    <row r="72" spans="1:9" s="3" customFormat="1" ht="25.5" customHeight="1" thickBot="1">
      <c r="A72" s="28"/>
      <c r="B72" s="61" t="s">
        <v>33</v>
      </c>
      <c r="C72" s="31">
        <f>SUM(C62:C71)</f>
        <v>12802343</v>
      </c>
      <c r="D72" s="31">
        <f>SUM(D62:D71)</f>
        <v>6150246</v>
      </c>
      <c r="E72" s="31">
        <f>SUM(E59:E71)</f>
        <v>1919782</v>
      </c>
      <c r="F72" s="31">
        <f>SUM(F62:F71)</f>
        <v>14722125</v>
      </c>
      <c r="G72" s="31">
        <f>SUM(G62:G71)</f>
        <v>6218909</v>
      </c>
      <c r="H72" s="31">
        <f>SUM(H60:H71)</f>
        <v>62499</v>
      </c>
      <c r="I72" s="115"/>
    </row>
    <row r="73" spans="1:9" s="3" customFormat="1" ht="27.75" customHeight="1" thickBot="1">
      <c r="A73" s="28"/>
      <c r="B73" s="29" t="s">
        <v>40</v>
      </c>
      <c r="C73" s="30">
        <f aca="true" t="shared" si="6" ref="C73:H73">C43+C54+C58+C72</f>
        <v>17247931</v>
      </c>
      <c r="D73" s="30">
        <f t="shared" si="6"/>
        <v>8946792</v>
      </c>
      <c r="E73" s="30">
        <f t="shared" si="6"/>
        <v>2362203</v>
      </c>
      <c r="F73" s="30">
        <f t="shared" si="6"/>
        <v>19610135</v>
      </c>
      <c r="G73" s="30">
        <f t="shared" si="6"/>
        <v>8934398</v>
      </c>
      <c r="H73" s="30">
        <f t="shared" si="6"/>
        <v>83021</v>
      </c>
      <c r="I73" s="98"/>
    </row>
    <row r="74" spans="1:9" s="3" customFormat="1" ht="29.25" customHeight="1">
      <c r="A74" s="35" t="s">
        <v>15</v>
      </c>
      <c r="B74" s="87" t="s">
        <v>44</v>
      </c>
      <c r="C74" s="74"/>
      <c r="D74" s="74"/>
      <c r="E74" s="60"/>
      <c r="F74" s="74"/>
      <c r="G74" s="74"/>
      <c r="H74" s="73"/>
      <c r="I74" s="131" t="s">
        <v>86</v>
      </c>
    </row>
    <row r="75" spans="1:9" s="3" customFormat="1" ht="18.75" customHeight="1">
      <c r="A75" s="35"/>
      <c r="B75" s="36" t="s">
        <v>55</v>
      </c>
      <c r="C75" s="74"/>
      <c r="D75" s="74"/>
      <c r="E75" s="60"/>
      <c r="F75" s="74"/>
      <c r="G75" s="74"/>
      <c r="H75" s="73">
        <v>27679</v>
      </c>
      <c r="I75" s="131"/>
    </row>
    <row r="76" spans="1:9" s="3" customFormat="1" ht="18.75" customHeight="1">
      <c r="A76" s="35"/>
      <c r="B76" s="36" t="s">
        <v>58</v>
      </c>
      <c r="C76" s="74"/>
      <c r="D76" s="74"/>
      <c r="E76" s="60"/>
      <c r="F76" s="74"/>
      <c r="G76" s="74"/>
      <c r="H76" s="73">
        <v>2064</v>
      </c>
      <c r="I76" s="131"/>
    </row>
    <row r="77" spans="1:9" s="3" customFormat="1" ht="18.75" customHeight="1">
      <c r="A77" s="35"/>
      <c r="B77" s="20" t="s">
        <v>2</v>
      </c>
      <c r="C77" s="22">
        <v>247936</v>
      </c>
      <c r="D77" s="22">
        <v>247936</v>
      </c>
      <c r="E77" s="22">
        <f aca="true" t="shared" si="7" ref="E77:E85">F77-C77</f>
        <v>0</v>
      </c>
      <c r="F77" s="60">
        <v>247936</v>
      </c>
      <c r="G77" s="60">
        <v>247936</v>
      </c>
      <c r="H77" s="39"/>
      <c r="I77" s="132"/>
    </row>
    <row r="78" spans="1:9" s="3" customFormat="1" ht="18.75" customHeight="1">
      <c r="A78" s="35"/>
      <c r="B78" s="20" t="s">
        <v>3</v>
      </c>
      <c r="C78" s="22">
        <v>1111786</v>
      </c>
      <c r="D78" s="22">
        <v>911527</v>
      </c>
      <c r="E78" s="22">
        <f t="shared" si="7"/>
        <v>423362</v>
      </c>
      <c r="F78" s="22">
        <v>1535148</v>
      </c>
      <c r="G78" s="22">
        <v>1307093</v>
      </c>
      <c r="H78" s="39"/>
      <c r="I78" s="132"/>
    </row>
    <row r="79" spans="1:9" s="3" customFormat="1" ht="18.75" customHeight="1">
      <c r="A79" s="35"/>
      <c r="B79" s="20" t="s">
        <v>24</v>
      </c>
      <c r="C79" s="22">
        <v>175537</v>
      </c>
      <c r="D79" s="22">
        <v>66704</v>
      </c>
      <c r="E79" s="22">
        <f t="shared" si="7"/>
        <v>0</v>
      </c>
      <c r="F79" s="22">
        <v>175537</v>
      </c>
      <c r="G79" s="22">
        <v>54416</v>
      </c>
      <c r="H79" s="39"/>
      <c r="I79" s="132"/>
    </row>
    <row r="80" spans="1:9" s="3" customFormat="1" ht="18.75" customHeight="1">
      <c r="A80" s="35"/>
      <c r="B80" s="20" t="s">
        <v>6</v>
      </c>
      <c r="C80" s="22">
        <v>86317</v>
      </c>
      <c r="D80" s="22">
        <v>14496</v>
      </c>
      <c r="E80" s="22">
        <f t="shared" si="7"/>
        <v>-850</v>
      </c>
      <c r="F80" s="22">
        <v>85467</v>
      </c>
      <c r="G80" s="22">
        <v>7078</v>
      </c>
      <c r="H80" s="39"/>
      <c r="I80" s="132"/>
    </row>
    <row r="81" spans="1:9" s="3" customFormat="1" ht="18.75" customHeight="1">
      <c r="A81" s="35"/>
      <c r="B81" s="20" t="s">
        <v>7</v>
      </c>
      <c r="C81" s="22">
        <v>84986</v>
      </c>
      <c r="D81" s="22" t="s">
        <v>60</v>
      </c>
      <c r="E81" s="22">
        <f t="shared" si="7"/>
        <v>0</v>
      </c>
      <c r="F81" s="22">
        <v>84986</v>
      </c>
      <c r="G81" s="22" t="s">
        <v>60</v>
      </c>
      <c r="H81" s="39"/>
      <c r="I81" s="136" t="s">
        <v>100</v>
      </c>
    </row>
    <row r="82" spans="1:9" s="3" customFormat="1" ht="18.75" customHeight="1">
      <c r="A82" s="35"/>
      <c r="B82" s="20" t="s">
        <v>8</v>
      </c>
      <c r="C82" s="22">
        <v>506776</v>
      </c>
      <c r="D82" s="22">
        <v>106263</v>
      </c>
      <c r="E82" s="22">
        <f t="shared" si="7"/>
        <v>4201</v>
      </c>
      <c r="F82" s="22">
        <v>510977</v>
      </c>
      <c r="G82" s="22">
        <v>61369</v>
      </c>
      <c r="H82" s="39"/>
      <c r="I82" s="137"/>
    </row>
    <row r="83" spans="1:9" s="3" customFormat="1" ht="18.75" customHeight="1">
      <c r="A83" s="35"/>
      <c r="B83" s="20" t="s">
        <v>9</v>
      </c>
      <c r="C83" s="22">
        <v>119926</v>
      </c>
      <c r="D83" s="22">
        <v>114529</v>
      </c>
      <c r="E83" s="22">
        <f t="shared" si="7"/>
        <v>0</v>
      </c>
      <c r="F83" s="22">
        <v>119926</v>
      </c>
      <c r="G83" s="22">
        <v>92943</v>
      </c>
      <c r="H83" s="39"/>
      <c r="I83" s="137"/>
    </row>
    <row r="84" spans="1:9" s="3" customFormat="1" ht="18.75" customHeight="1">
      <c r="A84" s="35"/>
      <c r="B84" s="20" t="s">
        <v>10</v>
      </c>
      <c r="C84" s="22">
        <v>784934</v>
      </c>
      <c r="D84" s="22">
        <v>856</v>
      </c>
      <c r="E84" s="22">
        <f t="shared" si="7"/>
        <v>-37234</v>
      </c>
      <c r="F84" s="22">
        <v>747700</v>
      </c>
      <c r="G84" s="22">
        <v>428</v>
      </c>
      <c r="H84" s="39"/>
      <c r="I84" s="137"/>
    </row>
    <row r="85" spans="1:9" s="3" customFormat="1" ht="18.75" customHeight="1" thickBot="1">
      <c r="A85" s="40"/>
      <c r="B85" s="25" t="s">
        <v>29</v>
      </c>
      <c r="C85" s="26">
        <v>5246</v>
      </c>
      <c r="D85" s="26">
        <v>0</v>
      </c>
      <c r="E85" s="26">
        <f t="shared" si="7"/>
        <v>0</v>
      </c>
      <c r="F85" s="26">
        <v>5246</v>
      </c>
      <c r="G85" s="26">
        <v>0</v>
      </c>
      <c r="H85" s="97"/>
      <c r="I85" s="137"/>
    </row>
    <row r="86" spans="1:9" s="71" customFormat="1" ht="31.5" customHeight="1" thickBot="1">
      <c r="A86" s="82"/>
      <c r="B86" s="83" t="s">
        <v>33</v>
      </c>
      <c r="C86" s="81">
        <f aca="true" t="shared" si="8" ref="C86:H86">SUM(C74:C85)</f>
        <v>3123444</v>
      </c>
      <c r="D86" s="81">
        <f t="shared" si="8"/>
        <v>1462311</v>
      </c>
      <c r="E86" s="81">
        <f t="shared" si="8"/>
        <v>389479</v>
      </c>
      <c r="F86" s="81">
        <f t="shared" si="8"/>
        <v>3512923</v>
      </c>
      <c r="G86" s="81">
        <f t="shared" si="8"/>
        <v>1771263</v>
      </c>
      <c r="H86" s="81">
        <f t="shared" si="8"/>
        <v>29743</v>
      </c>
      <c r="I86" s="138"/>
    </row>
    <row r="87" spans="1:9" s="3" customFormat="1" ht="39" customHeight="1">
      <c r="A87" s="15" t="s">
        <v>16</v>
      </c>
      <c r="B87" s="80" t="s">
        <v>45</v>
      </c>
      <c r="C87" s="44"/>
      <c r="D87" s="44"/>
      <c r="E87" s="42"/>
      <c r="F87" s="44"/>
      <c r="G87" s="44"/>
      <c r="H87" s="45"/>
      <c r="I87" s="139" t="s">
        <v>101</v>
      </c>
    </row>
    <row r="88" spans="1:9" s="3" customFormat="1" ht="18.75" customHeight="1">
      <c r="A88" s="35"/>
      <c r="B88" s="36" t="s">
        <v>55</v>
      </c>
      <c r="C88" s="74"/>
      <c r="D88" s="74"/>
      <c r="E88" s="60"/>
      <c r="F88" s="74"/>
      <c r="G88" s="74"/>
      <c r="H88" s="46"/>
      <c r="I88" s="109"/>
    </row>
    <row r="89" spans="1:9" s="3" customFormat="1" ht="18.75" customHeight="1">
      <c r="A89" s="35"/>
      <c r="B89" s="36" t="s">
        <v>58</v>
      </c>
      <c r="C89" s="74"/>
      <c r="D89" s="74"/>
      <c r="E89" s="60"/>
      <c r="F89" s="74"/>
      <c r="G89" s="74"/>
      <c r="H89" s="92">
        <v>1119</v>
      </c>
      <c r="I89" s="109"/>
    </row>
    <row r="90" spans="1:9" s="3" customFormat="1" ht="22.5" customHeight="1">
      <c r="A90" s="35"/>
      <c r="B90" s="20" t="s">
        <v>2</v>
      </c>
      <c r="C90" s="22">
        <v>27716</v>
      </c>
      <c r="D90" s="22">
        <v>27716</v>
      </c>
      <c r="E90" s="22">
        <f aca="true" t="shared" si="9" ref="E90:E99">F90-C90</f>
        <v>0</v>
      </c>
      <c r="F90" s="89">
        <v>27716</v>
      </c>
      <c r="G90" s="89">
        <v>27716</v>
      </c>
      <c r="H90" s="23"/>
      <c r="I90" s="109"/>
    </row>
    <row r="91" spans="1:9" s="3" customFormat="1" ht="22.5" customHeight="1">
      <c r="A91" s="35"/>
      <c r="B91" s="20" t="s">
        <v>3</v>
      </c>
      <c r="C91" s="22">
        <v>725507</v>
      </c>
      <c r="D91" s="22">
        <v>605855</v>
      </c>
      <c r="E91" s="22">
        <f t="shared" si="9"/>
        <v>457518</v>
      </c>
      <c r="F91" s="22">
        <v>1183025</v>
      </c>
      <c r="G91" s="22">
        <v>1052491</v>
      </c>
      <c r="H91" s="23"/>
      <c r="I91" s="109"/>
    </row>
    <row r="92" spans="1:9" s="3" customFormat="1" ht="22.5" customHeight="1">
      <c r="A92" s="35"/>
      <c r="B92" s="20" t="s">
        <v>5</v>
      </c>
      <c r="C92" s="22">
        <v>164371</v>
      </c>
      <c r="D92" s="22">
        <v>100496</v>
      </c>
      <c r="E92" s="22">
        <f t="shared" si="9"/>
        <v>0</v>
      </c>
      <c r="F92" s="22">
        <v>164371</v>
      </c>
      <c r="G92" s="22">
        <v>93726</v>
      </c>
      <c r="H92" s="23"/>
      <c r="I92" s="109"/>
    </row>
    <row r="93" spans="1:9" s="3" customFormat="1" ht="22.5" customHeight="1">
      <c r="A93" s="35"/>
      <c r="B93" s="20" t="s">
        <v>24</v>
      </c>
      <c r="C93" s="22">
        <v>87397</v>
      </c>
      <c r="D93" s="22">
        <v>13547</v>
      </c>
      <c r="E93" s="22">
        <f t="shared" si="9"/>
        <v>0</v>
      </c>
      <c r="F93" s="22">
        <v>87397</v>
      </c>
      <c r="G93" s="22">
        <v>7429</v>
      </c>
      <c r="H93" s="23"/>
      <c r="I93" s="109"/>
    </row>
    <row r="94" spans="1:9" s="3" customFormat="1" ht="22.5" customHeight="1">
      <c r="A94" s="35"/>
      <c r="B94" s="20" t="s">
        <v>6</v>
      </c>
      <c r="C94" s="22">
        <v>22620</v>
      </c>
      <c r="D94" s="22">
        <v>0</v>
      </c>
      <c r="E94" s="22">
        <f t="shared" si="9"/>
        <v>0</v>
      </c>
      <c r="F94" s="22">
        <v>22620</v>
      </c>
      <c r="G94" s="22"/>
      <c r="H94" s="23"/>
      <c r="I94" s="109"/>
    </row>
    <row r="95" spans="1:9" s="3" customFormat="1" ht="22.5" customHeight="1">
      <c r="A95" s="35"/>
      <c r="B95" s="20" t="s">
        <v>7</v>
      </c>
      <c r="C95" s="22"/>
      <c r="D95" s="22"/>
      <c r="E95" s="22"/>
      <c r="F95" s="22"/>
      <c r="G95" s="22"/>
      <c r="H95" s="23"/>
      <c r="I95" s="109"/>
    </row>
    <row r="96" spans="1:9" s="3" customFormat="1" ht="22.5" customHeight="1">
      <c r="A96" s="35"/>
      <c r="B96" s="20" t="s">
        <v>8</v>
      </c>
      <c r="C96" s="22">
        <v>58884</v>
      </c>
      <c r="D96" s="22">
        <v>1916</v>
      </c>
      <c r="E96" s="22">
        <f t="shared" si="9"/>
        <v>0</v>
      </c>
      <c r="F96" s="22">
        <v>58884</v>
      </c>
      <c r="G96" s="22">
        <v>1777</v>
      </c>
      <c r="H96" s="23"/>
      <c r="I96" s="109"/>
    </row>
    <row r="97" spans="1:9" s="3" customFormat="1" ht="22.5" customHeight="1">
      <c r="A97" s="35"/>
      <c r="B97" s="20" t="s">
        <v>9</v>
      </c>
      <c r="C97" s="22">
        <v>174091</v>
      </c>
      <c r="D97" s="22">
        <v>75197</v>
      </c>
      <c r="E97" s="22">
        <f t="shared" si="9"/>
        <v>0</v>
      </c>
      <c r="F97" s="22">
        <v>174091</v>
      </c>
      <c r="G97" s="22">
        <v>53188</v>
      </c>
      <c r="H97" s="23"/>
      <c r="I97" s="109"/>
    </row>
    <row r="98" spans="1:9" s="3" customFormat="1" ht="22.5" customHeight="1">
      <c r="A98" s="35"/>
      <c r="B98" s="20" t="s">
        <v>10</v>
      </c>
      <c r="C98" s="22">
        <v>452779</v>
      </c>
      <c r="D98" s="22">
        <v>51866</v>
      </c>
      <c r="E98" s="22">
        <f t="shared" si="9"/>
        <v>31080</v>
      </c>
      <c r="F98" s="22">
        <v>483859</v>
      </c>
      <c r="G98" s="22">
        <v>63183</v>
      </c>
      <c r="H98" s="23"/>
      <c r="I98" s="125" t="s">
        <v>102</v>
      </c>
    </row>
    <row r="99" spans="1:9" s="3" customFormat="1" ht="22.5" customHeight="1" thickBot="1">
      <c r="A99" s="40"/>
      <c r="B99" s="25" t="s">
        <v>29</v>
      </c>
      <c r="C99" s="26">
        <v>4399</v>
      </c>
      <c r="D99" s="26">
        <v>0</v>
      </c>
      <c r="E99" s="22">
        <f t="shared" si="9"/>
        <v>0</v>
      </c>
      <c r="F99" s="22">
        <v>4399</v>
      </c>
      <c r="G99" s="22"/>
      <c r="H99" s="27"/>
      <c r="I99" s="126"/>
    </row>
    <row r="100" spans="1:9" s="3" customFormat="1" ht="39" customHeight="1" thickBot="1">
      <c r="A100" s="28"/>
      <c r="B100" s="61" t="s">
        <v>33</v>
      </c>
      <c r="C100" s="31">
        <f aca="true" t="shared" si="10" ref="C100:H100">SUM(C87:C99)</f>
        <v>1717764</v>
      </c>
      <c r="D100" s="31">
        <f t="shared" si="10"/>
        <v>876593</v>
      </c>
      <c r="E100" s="31">
        <f t="shared" si="10"/>
        <v>488598</v>
      </c>
      <c r="F100" s="31">
        <f t="shared" si="10"/>
        <v>2206362</v>
      </c>
      <c r="G100" s="31">
        <f t="shared" si="10"/>
        <v>1299510</v>
      </c>
      <c r="H100" s="31">
        <f t="shared" si="10"/>
        <v>1119</v>
      </c>
      <c r="I100" s="127"/>
    </row>
    <row r="101" spans="1:9" s="3" customFormat="1" ht="49.5" customHeight="1">
      <c r="A101" s="15" t="s">
        <v>17</v>
      </c>
      <c r="B101" s="80" t="s">
        <v>43</v>
      </c>
      <c r="C101" s="44"/>
      <c r="D101" s="44"/>
      <c r="E101" s="42"/>
      <c r="F101" s="44"/>
      <c r="G101" s="44"/>
      <c r="H101" s="45"/>
      <c r="I101" s="106" t="s">
        <v>78</v>
      </c>
    </row>
    <row r="102" spans="1:9" s="3" customFormat="1" ht="18.75" customHeight="1">
      <c r="A102" s="35"/>
      <c r="B102" s="36" t="s">
        <v>55</v>
      </c>
      <c r="C102" s="74"/>
      <c r="D102" s="74"/>
      <c r="E102" s="60"/>
      <c r="F102" s="74"/>
      <c r="G102" s="74"/>
      <c r="H102" s="46">
        <v>46000</v>
      </c>
      <c r="I102" s="107"/>
    </row>
    <row r="103" spans="1:9" s="3" customFormat="1" ht="18.75" customHeight="1">
      <c r="A103" s="35"/>
      <c r="B103" s="36" t="s">
        <v>58</v>
      </c>
      <c r="C103" s="74"/>
      <c r="D103" s="74"/>
      <c r="E103" s="60"/>
      <c r="F103" s="74"/>
      <c r="G103" s="74"/>
      <c r="H103" s="46">
        <v>2322</v>
      </c>
      <c r="I103" s="107"/>
    </row>
    <row r="104" spans="1:9" s="3" customFormat="1" ht="21.75" customHeight="1">
      <c r="A104" s="35"/>
      <c r="B104" s="20" t="s">
        <v>2</v>
      </c>
      <c r="C104" s="22">
        <v>43142</v>
      </c>
      <c r="D104" s="22">
        <v>43142</v>
      </c>
      <c r="E104" s="22">
        <f aca="true" t="shared" si="11" ref="E104:E113">F104-C104</f>
        <v>28069</v>
      </c>
      <c r="F104" s="60">
        <v>71211</v>
      </c>
      <c r="G104" s="60">
        <f>F104</f>
        <v>71211</v>
      </c>
      <c r="H104" s="23"/>
      <c r="I104" s="107"/>
    </row>
    <row r="105" spans="1:9" s="3" customFormat="1" ht="21.75" customHeight="1">
      <c r="A105" s="35"/>
      <c r="B105" s="20" t="s">
        <v>3</v>
      </c>
      <c r="C105" s="22">
        <v>3532229</v>
      </c>
      <c r="D105" s="22">
        <v>2501759</v>
      </c>
      <c r="E105" s="22">
        <f t="shared" si="11"/>
        <v>-1195345</v>
      </c>
      <c r="F105" s="22">
        <v>2336884</v>
      </c>
      <c r="G105" s="22">
        <v>1475614</v>
      </c>
      <c r="H105" s="46"/>
      <c r="I105" s="107"/>
    </row>
    <row r="106" spans="1:9" s="3" customFormat="1" ht="21.75" customHeight="1">
      <c r="A106" s="35"/>
      <c r="B106" s="20" t="s">
        <v>5</v>
      </c>
      <c r="C106" s="22">
        <v>705921</v>
      </c>
      <c r="D106" s="22">
        <v>415869</v>
      </c>
      <c r="E106" s="22">
        <f t="shared" si="11"/>
        <v>0</v>
      </c>
      <c r="F106" s="22">
        <v>705921</v>
      </c>
      <c r="G106" s="22">
        <v>381857</v>
      </c>
      <c r="H106" s="46"/>
      <c r="I106" s="107"/>
    </row>
    <row r="107" spans="1:9" s="3" customFormat="1" ht="21.75" customHeight="1">
      <c r="A107" s="35"/>
      <c r="B107" s="20" t="s">
        <v>24</v>
      </c>
      <c r="C107" s="22">
        <v>132364</v>
      </c>
      <c r="D107" s="22">
        <v>53763</v>
      </c>
      <c r="E107" s="22">
        <f t="shared" si="11"/>
        <v>654258</v>
      </c>
      <c r="F107" s="22">
        <v>786622</v>
      </c>
      <c r="G107" s="22">
        <v>729192</v>
      </c>
      <c r="H107" s="46"/>
      <c r="I107" s="107"/>
    </row>
    <row r="108" spans="1:9" s="3" customFormat="1" ht="21.75" customHeight="1">
      <c r="A108" s="35"/>
      <c r="B108" s="20" t="s">
        <v>6</v>
      </c>
      <c r="C108" s="22">
        <v>154986</v>
      </c>
      <c r="D108" s="22">
        <v>5532</v>
      </c>
      <c r="E108" s="22">
        <f t="shared" si="11"/>
        <v>-95482</v>
      </c>
      <c r="F108" s="22">
        <v>59504</v>
      </c>
      <c r="G108" s="22">
        <v>3138</v>
      </c>
      <c r="H108" s="46"/>
      <c r="I108" s="107"/>
    </row>
    <row r="109" spans="1:9" s="3" customFormat="1" ht="21.75" customHeight="1">
      <c r="A109" s="35"/>
      <c r="B109" s="20" t="s">
        <v>7</v>
      </c>
      <c r="C109" s="22">
        <v>57675</v>
      </c>
      <c r="D109" s="22">
        <v>10307</v>
      </c>
      <c r="E109" s="22">
        <f t="shared" si="11"/>
        <v>-28687</v>
      </c>
      <c r="F109" s="22">
        <v>28988</v>
      </c>
      <c r="G109" s="22">
        <v>2350</v>
      </c>
      <c r="H109" s="46"/>
      <c r="I109" s="107"/>
    </row>
    <row r="110" spans="1:9" s="3" customFormat="1" ht="21.75" customHeight="1">
      <c r="A110" s="35"/>
      <c r="B110" s="20" t="s">
        <v>8</v>
      </c>
      <c r="C110" s="22">
        <v>377758</v>
      </c>
      <c r="D110" s="22">
        <v>33729</v>
      </c>
      <c r="E110" s="22">
        <f t="shared" si="11"/>
        <v>-291695</v>
      </c>
      <c r="F110" s="22">
        <v>86063</v>
      </c>
      <c r="G110" s="22">
        <v>78391</v>
      </c>
      <c r="H110" s="46"/>
      <c r="I110" s="107"/>
    </row>
    <row r="111" spans="1:9" s="3" customFormat="1" ht="21.75" customHeight="1">
      <c r="A111" s="35"/>
      <c r="B111" s="20" t="s">
        <v>9</v>
      </c>
      <c r="C111" s="22">
        <v>273843</v>
      </c>
      <c r="D111" s="22">
        <v>82533</v>
      </c>
      <c r="E111" s="22">
        <f t="shared" si="11"/>
        <v>187527</v>
      </c>
      <c r="F111" s="22">
        <v>461370</v>
      </c>
      <c r="G111" s="22">
        <v>243085</v>
      </c>
      <c r="H111" s="46"/>
      <c r="I111" s="104" t="s">
        <v>87</v>
      </c>
    </row>
    <row r="112" spans="1:9" s="3" customFormat="1" ht="21.75" customHeight="1">
      <c r="A112" s="35"/>
      <c r="B112" s="20" t="s">
        <v>10</v>
      </c>
      <c r="C112" s="22">
        <v>529643</v>
      </c>
      <c r="D112" s="22">
        <v>0</v>
      </c>
      <c r="E112" s="22">
        <f t="shared" si="11"/>
        <v>156142</v>
      </c>
      <c r="F112" s="22">
        <v>685785</v>
      </c>
      <c r="G112" s="22">
        <v>46681</v>
      </c>
      <c r="H112" s="46"/>
      <c r="I112" s="107"/>
    </row>
    <row r="113" spans="1:9" s="3" customFormat="1" ht="21.75" customHeight="1" thickBot="1">
      <c r="A113" s="40"/>
      <c r="B113" s="25" t="s">
        <v>29</v>
      </c>
      <c r="C113" s="26">
        <v>37545</v>
      </c>
      <c r="D113" s="26">
        <v>0</v>
      </c>
      <c r="E113" s="22">
        <f t="shared" si="11"/>
        <v>770</v>
      </c>
      <c r="F113" s="22">
        <v>38315</v>
      </c>
      <c r="G113" s="22">
        <v>0</v>
      </c>
      <c r="H113" s="47"/>
      <c r="I113" s="107"/>
    </row>
    <row r="114" spans="1:9" s="3" customFormat="1" ht="36" customHeight="1" thickBot="1">
      <c r="A114" s="28"/>
      <c r="B114" s="61" t="s">
        <v>33</v>
      </c>
      <c r="C114" s="31">
        <f aca="true" t="shared" si="12" ref="C114:H114">SUM(C101:C113)</f>
        <v>5845106</v>
      </c>
      <c r="D114" s="31">
        <f t="shared" si="12"/>
        <v>3146634</v>
      </c>
      <c r="E114" s="31">
        <f t="shared" si="12"/>
        <v>-584443</v>
      </c>
      <c r="F114" s="31">
        <f t="shared" si="12"/>
        <v>5260663</v>
      </c>
      <c r="G114" s="31">
        <f t="shared" si="12"/>
        <v>3031519</v>
      </c>
      <c r="H114" s="31">
        <f t="shared" si="12"/>
        <v>48322</v>
      </c>
      <c r="I114" s="108"/>
    </row>
    <row r="115" spans="1:9" ht="45.75" customHeight="1">
      <c r="A115" s="15" t="s">
        <v>18</v>
      </c>
      <c r="B115" s="59" t="s">
        <v>59</v>
      </c>
      <c r="C115" s="32" t="s">
        <v>25</v>
      </c>
      <c r="D115" s="100"/>
      <c r="E115" s="42"/>
      <c r="F115" s="32" t="s">
        <v>25</v>
      </c>
      <c r="G115" s="100"/>
      <c r="H115" s="101"/>
      <c r="I115" s="94"/>
    </row>
    <row r="116" spans="1:9" ht="18.75" customHeight="1">
      <c r="A116" s="35"/>
      <c r="B116" s="36" t="s">
        <v>55</v>
      </c>
      <c r="C116" s="37"/>
      <c r="D116" s="69"/>
      <c r="E116" s="60"/>
      <c r="F116" s="37"/>
      <c r="G116" s="69"/>
      <c r="H116" s="39">
        <v>10619</v>
      </c>
      <c r="I116" s="133" t="s">
        <v>105</v>
      </c>
    </row>
    <row r="117" spans="1:9" ht="18.75" customHeight="1">
      <c r="A117" s="35"/>
      <c r="B117" s="36" t="s">
        <v>58</v>
      </c>
      <c r="C117" s="37"/>
      <c r="D117" s="69"/>
      <c r="E117" s="60"/>
      <c r="F117" s="37"/>
      <c r="G117" s="69"/>
      <c r="H117" s="39">
        <v>2293</v>
      </c>
      <c r="I117" s="107"/>
    </row>
    <row r="118" spans="1:9" ht="21.75" customHeight="1">
      <c r="A118" s="19"/>
      <c r="B118" s="20" t="s">
        <v>2</v>
      </c>
      <c r="C118" s="22">
        <v>295876</v>
      </c>
      <c r="D118" s="39">
        <v>295876</v>
      </c>
      <c r="E118" s="22">
        <f aca="true" t="shared" si="13" ref="E118:E127">F118-C118</f>
        <v>0</v>
      </c>
      <c r="F118" s="60">
        <v>295876</v>
      </c>
      <c r="G118" s="73">
        <v>295876</v>
      </c>
      <c r="H118" s="93"/>
      <c r="I118" s="107"/>
    </row>
    <row r="119" spans="1:9" ht="21.75" customHeight="1">
      <c r="A119" s="19"/>
      <c r="B119" s="20" t="s">
        <v>3</v>
      </c>
      <c r="C119" s="22">
        <v>5713678</v>
      </c>
      <c r="D119" s="39">
        <v>5138744.37</v>
      </c>
      <c r="E119" s="22">
        <f t="shared" si="13"/>
        <v>99255</v>
      </c>
      <c r="F119" s="22">
        <v>5812933</v>
      </c>
      <c r="G119" s="22">
        <v>5081540</v>
      </c>
      <c r="H119" s="39"/>
      <c r="I119" s="107"/>
    </row>
    <row r="120" spans="1:9" ht="21.75" customHeight="1">
      <c r="A120" s="19"/>
      <c r="B120" s="20"/>
      <c r="C120" s="22"/>
      <c r="D120" s="39"/>
      <c r="E120" s="22">
        <f t="shared" si="13"/>
        <v>178234</v>
      </c>
      <c r="F120" s="22">
        <v>178233.62</v>
      </c>
      <c r="G120" s="22">
        <v>176867</v>
      </c>
      <c r="H120" s="39"/>
      <c r="I120" s="107"/>
    </row>
    <row r="121" spans="1:9" ht="21.75" customHeight="1">
      <c r="A121" s="19"/>
      <c r="B121" s="20" t="s">
        <v>24</v>
      </c>
      <c r="C121" s="22">
        <v>58216.24</v>
      </c>
      <c r="D121" s="39">
        <v>17015.5</v>
      </c>
      <c r="E121" s="22">
        <f t="shared" si="13"/>
        <v>0</v>
      </c>
      <c r="F121" s="22">
        <v>58216</v>
      </c>
      <c r="G121" s="22">
        <v>15147</v>
      </c>
      <c r="H121" s="39"/>
      <c r="I121" s="107"/>
    </row>
    <row r="122" spans="1:9" ht="21.75" customHeight="1">
      <c r="A122" s="19"/>
      <c r="B122" s="20" t="s">
        <v>6</v>
      </c>
      <c r="C122" s="22">
        <v>185454.01</v>
      </c>
      <c r="D122" s="39">
        <v>45344.13</v>
      </c>
      <c r="E122" s="22">
        <f t="shared" si="13"/>
        <v>18178</v>
      </c>
      <c r="F122" s="22">
        <v>203632</v>
      </c>
      <c r="G122" s="22">
        <v>34025</v>
      </c>
      <c r="H122" s="39"/>
      <c r="I122" s="107"/>
    </row>
    <row r="123" spans="1:9" ht="21.75" customHeight="1">
      <c r="A123" s="19"/>
      <c r="B123" s="20" t="s">
        <v>63</v>
      </c>
      <c r="C123" s="22">
        <v>86637.75</v>
      </c>
      <c r="D123" s="39">
        <v>5616.14</v>
      </c>
      <c r="E123" s="22">
        <f t="shared" si="13"/>
        <v>11711</v>
      </c>
      <c r="F123" s="22">
        <v>98349</v>
      </c>
      <c r="G123" s="22">
        <v>18925</v>
      </c>
      <c r="H123" s="39"/>
      <c r="I123" s="107"/>
    </row>
    <row r="124" spans="1:9" ht="21.75" customHeight="1">
      <c r="A124" s="19"/>
      <c r="B124" s="20" t="s">
        <v>8</v>
      </c>
      <c r="C124" s="22">
        <v>195304.24</v>
      </c>
      <c r="D124" s="39">
        <v>80924.4</v>
      </c>
      <c r="E124" s="22">
        <f t="shared" si="13"/>
        <v>4628</v>
      </c>
      <c r="F124" s="22">
        <v>199932</v>
      </c>
      <c r="G124" s="22">
        <v>63957</v>
      </c>
      <c r="H124" s="39"/>
      <c r="I124" s="95"/>
    </row>
    <row r="125" spans="1:9" ht="21.75" customHeight="1">
      <c r="A125" s="19"/>
      <c r="B125" s="20" t="s">
        <v>9</v>
      </c>
      <c r="C125" s="22">
        <v>356936.57</v>
      </c>
      <c r="D125" s="39">
        <v>144826.85</v>
      </c>
      <c r="E125" s="22">
        <f t="shared" si="13"/>
        <v>-35808</v>
      </c>
      <c r="F125" s="22">
        <v>321129</v>
      </c>
      <c r="G125" s="22">
        <v>236827</v>
      </c>
      <c r="H125" s="39"/>
      <c r="I125" s="104" t="s">
        <v>104</v>
      </c>
    </row>
    <row r="126" spans="1:9" ht="21.75" customHeight="1">
      <c r="A126" s="19"/>
      <c r="B126" s="20" t="s">
        <v>10</v>
      </c>
      <c r="C126" s="22">
        <v>440923.49</v>
      </c>
      <c r="D126" s="39">
        <v>0</v>
      </c>
      <c r="E126" s="22">
        <f t="shared" si="13"/>
        <v>86699</v>
      </c>
      <c r="F126" s="22">
        <v>527622</v>
      </c>
      <c r="G126" s="22">
        <v>47907</v>
      </c>
      <c r="H126" s="39"/>
      <c r="I126" s="109"/>
    </row>
    <row r="127" spans="1:9" ht="21.75" customHeight="1" thickBot="1">
      <c r="A127" s="19"/>
      <c r="B127" s="20" t="s">
        <v>29</v>
      </c>
      <c r="C127" s="22">
        <v>7500</v>
      </c>
      <c r="D127" s="39">
        <v>0</v>
      </c>
      <c r="E127" s="22">
        <f t="shared" si="13"/>
        <v>987</v>
      </c>
      <c r="F127" s="22">
        <v>8487</v>
      </c>
      <c r="G127" s="22"/>
      <c r="H127" s="39"/>
      <c r="I127" s="109"/>
    </row>
    <row r="128" spans="1:9" s="3" customFormat="1" ht="27.75" customHeight="1" thickBot="1">
      <c r="A128" s="28"/>
      <c r="B128" s="61" t="s">
        <v>33</v>
      </c>
      <c r="C128" s="31">
        <f aca="true" t="shared" si="14" ref="C128:H128">SUM(C115:C127)</f>
        <v>7340526</v>
      </c>
      <c r="D128" s="31">
        <f t="shared" si="14"/>
        <v>5728347</v>
      </c>
      <c r="E128" s="31">
        <f t="shared" si="14"/>
        <v>363884</v>
      </c>
      <c r="F128" s="31">
        <f t="shared" si="14"/>
        <v>7704410</v>
      </c>
      <c r="G128" s="31">
        <f t="shared" si="14"/>
        <v>5971071</v>
      </c>
      <c r="H128" s="31">
        <f t="shared" si="14"/>
        <v>12912</v>
      </c>
      <c r="I128" s="110"/>
    </row>
    <row r="129" spans="1:9" s="3" customFormat="1" ht="42" customHeight="1" thickBot="1">
      <c r="A129" s="15"/>
      <c r="B129" s="64" t="s">
        <v>41</v>
      </c>
      <c r="C129" s="42">
        <f aca="true" t="shared" si="15" ref="C129:H129">C86+C100+C114+C128</f>
        <v>18026840</v>
      </c>
      <c r="D129" s="42">
        <f t="shared" si="15"/>
        <v>11213885</v>
      </c>
      <c r="E129" s="42">
        <f t="shared" si="15"/>
        <v>657518</v>
      </c>
      <c r="F129" s="42">
        <f t="shared" si="15"/>
        <v>18684358</v>
      </c>
      <c r="G129" s="42">
        <f t="shared" si="15"/>
        <v>12073363</v>
      </c>
      <c r="H129" s="42">
        <f t="shared" si="15"/>
        <v>92096</v>
      </c>
      <c r="I129" s="50"/>
    </row>
    <row r="130" spans="1:9" s="3" customFormat="1" ht="48" customHeight="1">
      <c r="A130" s="15" t="s">
        <v>19</v>
      </c>
      <c r="B130" s="63" t="s">
        <v>27</v>
      </c>
      <c r="C130" s="44"/>
      <c r="D130" s="51"/>
      <c r="E130" s="52"/>
      <c r="F130" s="44"/>
      <c r="G130" s="51"/>
      <c r="H130" s="45"/>
      <c r="I130" s="111" t="s">
        <v>88</v>
      </c>
    </row>
    <row r="131" spans="1:9" s="3" customFormat="1" ht="18.75" customHeight="1">
      <c r="A131" s="35"/>
      <c r="B131" s="36" t="s">
        <v>55</v>
      </c>
      <c r="C131" s="74"/>
      <c r="D131" s="75"/>
      <c r="E131" s="76"/>
      <c r="F131" s="74"/>
      <c r="G131" s="75"/>
      <c r="H131" s="46"/>
      <c r="I131" s="112"/>
    </row>
    <row r="132" spans="1:9" s="3" customFormat="1" ht="18.75" customHeight="1">
      <c r="A132" s="35"/>
      <c r="B132" s="36" t="s">
        <v>58</v>
      </c>
      <c r="C132" s="74"/>
      <c r="D132" s="75"/>
      <c r="E132" s="76"/>
      <c r="F132" s="74"/>
      <c r="G132" s="75"/>
      <c r="H132" s="46">
        <v>552</v>
      </c>
      <c r="I132" s="112"/>
    </row>
    <row r="133" spans="1:9" s="3" customFormat="1" ht="21.75" customHeight="1">
      <c r="A133" s="35"/>
      <c r="B133" s="43" t="s">
        <v>3</v>
      </c>
      <c r="C133" s="22">
        <v>185371</v>
      </c>
      <c r="D133" s="22">
        <v>114711</v>
      </c>
      <c r="E133" s="22">
        <f aca="true" t="shared" si="16" ref="E133:E141">F133-C133</f>
        <v>0</v>
      </c>
      <c r="F133" s="86">
        <v>185370.98</v>
      </c>
      <c r="G133" s="86">
        <v>110688.78</v>
      </c>
      <c r="H133" s="23"/>
      <c r="I133" s="112"/>
    </row>
    <row r="134" spans="1:9" s="3" customFormat="1" ht="21.75" customHeight="1">
      <c r="A134" s="35"/>
      <c r="B134" s="43" t="s">
        <v>5</v>
      </c>
      <c r="C134" s="22">
        <v>7242334</v>
      </c>
      <c r="D134" s="22">
        <v>6262283</v>
      </c>
      <c r="E134" s="22">
        <f t="shared" si="16"/>
        <v>3376969</v>
      </c>
      <c r="F134" s="86">
        <v>10619303</v>
      </c>
      <c r="G134" s="86">
        <v>9262905</v>
      </c>
      <c r="H134" s="23"/>
      <c r="I134" s="112"/>
    </row>
    <row r="135" spans="1:9" s="3" customFormat="1" ht="21.75" customHeight="1">
      <c r="A135" s="35"/>
      <c r="B135" s="43" t="s">
        <v>24</v>
      </c>
      <c r="C135" s="22">
        <v>3503</v>
      </c>
      <c r="D135" s="22">
        <v>917</v>
      </c>
      <c r="E135" s="22">
        <f t="shared" si="16"/>
        <v>0</v>
      </c>
      <c r="F135" s="86">
        <v>3502.65</v>
      </c>
      <c r="G135" s="86">
        <v>671.53</v>
      </c>
      <c r="H135" s="23"/>
      <c r="I135" s="112"/>
    </row>
    <row r="136" spans="1:9" s="3" customFormat="1" ht="21.75" customHeight="1">
      <c r="A136" s="35"/>
      <c r="B136" s="43" t="s">
        <v>6</v>
      </c>
      <c r="C136" s="22">
        <v>37210</v>
      </c>
      <c r="D136" s="22">
        <v>0</v>
      </c>
      <c r="E136" s="22">
        <f t="shared" si="16"/>
        <v>4059</v>
      </c>
      <c r="F136" s="86">
        <v>41268.52</v>
      </c>
      <c r="G136" s="86">
        <v>0</v>
      </c>
      <c r="H136" s="23"/>
      <c r="I136" s="112"/>
    </row>
    <row r="137" spans="1:9" s="3" customFormat="1" ht="21.75" customHeight="1">
      <c r="A137" s="35"/>
      <c r="B137" s="43" t="s">
        <v>7</v>
      </c>
      <c r="C137" s="22">
        <v>64535</v>
      </c>
      <c r="D137" s="22">
        <v>15703</v>
      </c>
      <c r="E137" s="22">
        <f t="shared" si="16"/>
        <v>304732</v>
      </c>
      <c r="F137" s="86">
        <v>369266.73</v>
      </c>
      <c r="G137" s="86">
        <v>296540.63</v>
      </c>
      <c r="H137" s="23"/>
      <c r="I137" s="112"/>
    </row>
    <row r="138" spans="1:9" s="3" customFormat="1" ht="21.75" customHeight="1">
      <c r="A138" s="35"/>
      <c r="B138" s="43" t="s">
        <v>8</v>
      </c>
      <c r="C138" s="22">
        <v>21930</v>
      </c>
      <c r="D138" s="22">
        <v>0</v>
      </c>
      <c r="E138" s="22">
        <f t="shared" si="16"/>
        <v>2499</v>
      </c>
      <c r="F138" s="86">
        <v>24428.54</v>
      </c>
      <c r="G138" s="86">
        <v>0</v>
      </c>
      <c r="H138" s="23"/>
      <c r="I138" s="112"/>
    </row>
    <row r="139" spans="1:9" s="3" customFormat="1" ht="21.75" customHeight="1">
      <c r="A139" s="35"/>
      <c r="B139" s="43" t="s">
        <v>9</v>
      </c>
      <c r="C139" s="22">
        <v>172248</v>
      </c>
      <c r="D139" s="22">
        <v>53960</v>
      </c>
      <c r="E139" s="22">
        <f t="shared" si="16"/>
        <v>225822</v>
      </c>
      <c r="F139" s="86">
        <v>398070.13</v>
      </c>
      <c r="G139" s="86">
        <v>257717.16</v>
      </c>
      <c r="H139" s="23"/>
      <c r="I139" s="112"/>
    </row>
    <row r="140" spans="1:9" s="3" customFormat="1" ht="21.75" customHeight="1">
      <c r="A140" s="35"/>
      <c r="B140" s="43" t="s">
        <v>10</v>
      </c>
      <c r="C140" s="22">
        <v>44106</v>
      </c>
      <c r="D140" s="22">
        <v>1519</v>
      </c>
      <c r="E140" s="22">
        <f t="shared" si="16"/>
        <v>6063</v>
      </c>
      <c r="F140" s="86">
        <v>50169.4</v>
      </c>
      <c r="G140" s="86">
        <v>750.13</v>
      </c>
      <c r="H140" s="23"/>
      <c r="I140" s="112"/>
    </row>
    <row r="141" spans="1:9" s="3" customFormat="1" ht="21.75" customHeight="1" thickBot="1">
      <c r="A141" s="40"/>
      <c r="B141" s="25" t="s">
        <v>29</v>
      </c>
      <c r="C141" s="22">
        <v>11345</v>
      </c>
      <c r="D141" s="22">
        <v>0</v>
      </c>
      <c r="E141" s="22">
        <f t="shared" si="16"/>
        <v>758</v>
      </c>
      <c r="F141" s="86">
        <v>12102.5</v>
      </c>
      <c r="G141" s="86">
        <v>0</v>
      </c>
      <c r="H141" s="27"/>
      <c r="I141" s="112"/>
    </row>
    <row r="142" spans="1:9" s="3" customFormat="1" ht="34.5" customHeight="1" thickBot="1">
      <c r="A142" s="28"/>
      <c r="B142" s="61" t="s">
        <v>33</v>
      </c>
      <c r="C142" s="31">
        <f aca="true" t="shared" si="17" ref="C142:H142">SUM(C130:C141)</f>
        <v>7782582</v>
      </c>
      <c r="D142" s="31">
        <f t="shared" si="17"/>
        <v>6449093</v>
      </c>
      <c r="E142" s="31">
        <f t="shared" si="17"/>
        <v>3920902</v>
      </c>
      <c r="F142" s="31">
        <f t="shared" si="17"/>
        <v>11703482</v>
      </c>
      <c r="G142" s="31">
        <f t="shared" si="17"/>
        <v>9929273</v>
      </c>
      <c r="H142" s="31">
        <f t="shared" si="17"/>
        <v>552</v>
      </c>
      <c r="I142" s="113"/>
    </row>
    <row r="143" spans="1:9" s="3" customFormat="1" ht="48.75" customHeight="1">
      <c r="A143" s="15" t="s">
        <v>20</v>
      </c>
      <c r="B143" s="62" t="s">
        <v>42</v>
      </c>
      <c r="C143" s="44"/>
      <c r="D143" s="44"/>
      <c r="E143" s="42"/>
      <c r="F143" s="44"/>
      <c r="G143" s="44"/>
      <c r="H143" s="45"/>
      <c r="I143" s="130" t="s">
        <v>89</v>
      </c>
    </row>
    <row r="144" spans="1:9" s="3" customFormat="1" ht="20.25" customHeight="1">
      <c r="A144" s="35"/>
      <c r="B144" s="36" t="s">
        <v>55</v>
      </c>
      <c r="C144" s="74"/>
      <c r="D144" s="74"/>
      <c r="E144" s="60"/>
      <c r="F144" s="74"/>
      <c r="G144" s="74"/>
      <c r="H144" s="46">
        <v>261</v>
      </c>
      <c r="I144" s="123"/>
    </row>
    <row r="145" spans="1:9" s="3" customFormat="1" ht="24.75" customHeight="1">
      <c r="A145" s="35"/>
      <c r="B145" s="36" t="s">
        <v>58</v>
      </c>
      <c r="C145" s="74"/>
      <c r="D145" s="74"/>
      <c r="E145" s="60"/>
      <c r="F145" s="74"/>
      <c r="G145" s="74"/>
      <c r="H145" s="46"/>
      <c r="I145" s="123"/>
    </row>
    <row r="146" spans="1:9" s="3" customFormat="1" ht="18.75" customHeight="1">
      <c r="A146" s="35"/>
      <c r="B146" s="20" t="s">
        <v>3</v>
      </c>
      <c r="C146" s="22">
        <v>1161297.56</v>
      </c>
      <c r="D146" s="22">
        <v>1054540.55</v>
      </c>
      <c r="E146" s="22">
        <f>F146-C146</f>
        <v>0</v>
      </c>
      <c r="F146" s="22">
        <v>1161297.56</v>
      </c>
      <c r="G146" s="22">
        <v>1025508</v>
      </c>
      <c r="H146" s="23"/>
      <c r="I146" s="123"/>
    </row>
    <row r="147" spans="1:9" s="3" customFormat="1" ht="18.75" customHeight="1">
      <c r="A147" s="35"/>
      <c r="B147" s="20" t="s">
        <v>6</v>
      </c>
      <c r="C147" s="22">
        <v>9854.08</v>
      </c>
      <c r="D147" s="22">
        <v>3899.23</v>
      </c>
      <c r="E147" s="22">
        <f>F147-C147</f>
        <v>0</v>
      </c>
      <c r="F147" s="22">
        <v>9854.08</v>
      </c>
      <c r="G147" s="22">
        <v>1987</v>
      </c>
      <c r="H147" s="23"/>
      <c r="I147" s="123"/>
    </row>
    <row r="148" spans="1:9" s="3" customFormat="1" ht="18.75" customHeight="1">
      <c r="A148" s="35"/>
      <c r="B148" s="20" t="s">
        <v>10</v>
      </c>
      <c r="C148" s="22">
        <v>80725.05</v>
      </c>
      <c r="D148" s="22">
        <v>6142.7</v>
      </c>
      <c r="E148" s="22">
        <f>F148-C148</f>
        <v>4714</v>
      </c>
      <c r="F148" s="22">
        <v>85439</v>
      </c>
      <c r="G148" s="22">
        <v>5169</v>
      </c>
      <c r="H148" s="23"/>
      <c r="I148" s="154" t="s">
        <v>90</v>
      </c>
    </row>
    <row r="149" spans="1:9" s="3" customFormat="1" ht="18.75" customHeight="1" thickBot="1">
      <c r="A149" s="40"/>
      <c r="B149" s="25" t="s">
        <v>29</v>
      </c>
      <c r="C149" s="26">
        <v>8225.26</v>
      </c>
      <c r="D149" s="26">
        <v>0</v>
      </c>
      <c r="E149" s="22">
        <f>F149-C149</f>
        <v>288</v>
      </c>
      <c r="F149" s="26">
        <v>8513</v>
      </c>
      <c r="G149" s="26">
        <v>0</v>
      </c>
      <c r="H149" s="27"/>
      <c r="I149" s="123"/>
    </row>
    <row r="150" spans="1:9" s="3" customFormat="1" ht="30.75" customHeight="1" thickBot="1">
      <c r="A150" s="28"/>
      <c r="B150" s="61" t="s">
        <v>33</v>
      </c>
      <c r="C150" s="31">
        <f aca="true" t="shared" si="18" ref="C150:H150">SUM(C143:C149)</f>
        <v>1260102</v>
      </c>
      <c r="D150" s="31">
        <f t="shared" si="18"/>
        <v>1064582</v>
      </c>
      <c r="E150" s="31">
        <f t="shared" si="18"/>
        <v>5002</v>
      </c>
      <c r="F150" s="31">
        <f t="shared" si="18"/>
        <v>1265104</v>
      </c>
      <c r="G150" s="31">
        <f t="shared" si="18"/>
        <v>1032664</v>
      </c>
      <c r="H150" s="31">
        <f t="shared" si="18"/>
        <v>261</v>
      </c>
      <c r="I150" s="115"/>
    </row>
    <row r="151" spans="1:9" s="3" customFormat="1" ht="45.75" customHeight="1">
      <c r="A151" s="15" t="s">
        <v>22</v>
      </c>
      <c r="B151" s="62" t="s">
        <v>23</v>
      </c>
      <c r="C151" s="44"/>
      <c r="D151" s="44"/>
      <c r="E151" s="42"/>
      <c r="F151" s="44"/>
      <c r="G151" s="44"/>
      <c r="H151" s="45"/>
      <c r="I151" s="128" t="s">
        <v>91</v>
      </c>
    </row>
    <row r="152" spans="1:9" s="3" customFormat="1" ht="26.25" customHeight="1">
      <c r="A152" s="35"/>
      <c r="B152" s="36" t="s">
        <v>55</v>
      </c>
      <c r="C152" s="74"/>
      <c r="D152" s="74"/>
      <c r="E152" s="60"/>
      <c r="F152" s="74"/>
      <c r="G152" s="74"/>
      <c r="H152" s="46"/>
      <c r="I152" s="129"/>
    </row>
    <row r="153" spans="1:9" s="3" customFormat="1" ht="24" customHeight="1">
      <c r="A153" s="35"/>
      <c r="B153" s="36" t="s">
        <v>58</v>
      </c>
      <c r="C153" s="74"/>
      <c r="D153" s="74"/>
      <c r="E153" s="60"/>
      <c r="F153" s="74"/>
      <c r="G153" s="74"/>
      <c r="H153" s="46">
        <v>955</v>
      </c>
      <c r="I153" s="129"/>
    </row>
    <row r="154" spans="1:9" s="3" customFormat="1" ht="18.75" customHeight="1">
      <c r="A154" s="35"/>
      <c r="B154" s="20" t="s">
        <v>6</v>
      </c>
      <c r="C154" s="22">
        <v>85253</v>
      </c>
      <c r="D154" s="22">
        <v>26746</v>
      </c>
      <c r="E154" s="22">
        <f>F154-C154</f>
        <v>3592</v>
      </c>
      <c r="F154" s="22">
        <v>88845</v>
      </c>
      <c r="G154" s="22">
        <v>17763</v>
      </c>
      <c r="H154" s="23"/>
      <c r="I154" s="129"/>
    </row>
    <row r="155" spans="1:9" s="3" customFormat="1" ht="18.75" customHeight="1">
      <c r="A155" s="35"/>
      <c r="B155" s="20" t="s">
        <v>47</v>
      </c>
      <c r="C155" s="22">
        <v>7718</v>
      </c>
      <c r="D155" s="22">
        <v>0</v>
      </c>
      <c r="E155" s="22">
        <f>F155-C155</f>
        <v>4187</v>
      </c>
      <c r="F155" s="22">
        <v>11905</v>
      </c>
      <c r="G155" s="22">
        <v>0</v>
      </c>
      <c r="H155" s="23"/>
      <c r="I155" s="129"/>
    </row>
    <row r="156" spans="1:9" s="3" customFormat="1" ht="18.75" customHeight="1">
      <c r="A156" s="35"/>
      <c r="B156" s="20" t="s">
        <v>9</v>
      </c>
      <c r="C156" s="22">
        <v>0</v>
      </c>
      <c r="D156" s="22">
        <v>0</v>
      </c>
      <c r="E156" s="22">
        <f>F156-C156</f>
        <v>0</v>
      </c>
      <c r="F156" s="22"/>
      <c r="G156" s="22"/>
      <c r="H156" s="23"/>
      <c r="I156" s="102" t="s">
        <v>92</v>
      </c>
    </row>
    <row r="157" spans="1:9" s="3" customFormat="1" ht="18.75" customHeight="1">
      <c r="A157" s="35"/>
      <c r="B157" s="20" t="s">
        <v>10</v>
      </c>
      <c r="C157" s="22">
        <v>83763</v>
      </c>
      <c r="D157" s="22">
        <v>6599</v>
      </c>
      <c r="E157" s="22">
        <f>F157-C157</f>
        <v>15522</v>
      </c>
      <c r="F157" s="22">
        <f>13936.99+85347.6</f>
        <v>99285</v>
      </c>
      <c r="G157" s="22">
        <v>4648</v>
      </c>
      <c r="H157" s="23"/>
      <c r="I157" s="105"/>
    </row>
    <row r="158" spans="1:9" s="3" customFormat="1" ht="18.75" customHeight="1" thickBot="1">
      <c r="A158" s="40"/>
      <c r="B158" s="25" t="s">
        <v>29</v>
      </c>
      <c r="C158" s="26">
        <v>23779</v>
      </c>
      <c r="D158" s="26">
        <v>1796</v>
      </c>
      <c r="E158" s="22">
        <f>F158-C158</f>
        <v>980</v>
      </c>
      <c r="F158" s="22">
        <v>24759</v>
      </c>
      <c r="G158" s="22">
        <v>698</v>
      </c>
      <c r="H158" s="27"/>
      <c r="I158" s="105"/>
    </row>
    <row r="159" spans="1:9" s="3" customFormat="1" ht="23.25" customHeight="1" thickBot="1">
      <c r="A159" s="28"/>
      <c r="B159" s="61" t="s">
        <v>33</v>
      </c>
      <c r="C159" s="53">
        <f aca="true" t="shared" si="19" ref="C159:H159">SUM(C151:C158)</f>
        <v>200513</v>
      </c>
      <c r="D159" s="53">
        <f t="shared" si="19"/>
        <v>35141</v>
      </c>
      <c r="E159" s="53">
        <f t="shared" si="19"/>
        <v>24281</v>
      </c>
      <c r="F159" s="53">
        <f t="shared" si="19"/>
        <v>224794</v>
      </c>
      <c r="G159" s="53">
        <f t="shared" si="19"/>
        <v>23109</v>
      </c>
      <c r="H159" s="53">
        <f t="shared" si="19"/>
        <v>955</v>
      </c>
      <c r="I159" s="103"/>
    </row>
    <row r="160" spans="1:9" ht="42.75" customHeight="1">
      <c r="A160" s="15" t="s">
        <v>30</v>
      </c>
      <c r="B160" s="64" t="s">
        <v>32</v>
      </c>
      <c r="C160" s="33"/>
      <c r="D160" s="33"/>
      <c r="E160" s="42"/>
      <c r="F160" s="33"/>
      <c r="G160" s="33"/>
      <c r="H160" s="41"/>
      <c r="I160" s="111" t="s">
        <v>93</v>
      </c>
    </row>
    <row r="161" spans="1:9" ht="18.75" customHeight="1">
      <c r="A161" s="35"/>
      <c r="B161" s="36" t="s">
        <v>55</v>
      </c>
      <c r="C161" s="22"/>
      <c r="D161" s="22"/>
      <c r="E161" s="60"/>
      <c r="F161" s="22"/>
      <c r="G161" s="22"/>
      <c r="H161" s="23"/>
      <c r="I161" s="112"/>
    </row>
    <row r="162" spans="1:9" ht="18.75" customHeight="1">
      <c r="A162" s="35"/>
      <c r="B162" s="36" t="s">
        <v>58</v>
      </c>
      <c r="C162" s="22"/>
      <c r="D162" s="22"/>
      <c r="E162" s="60"/>
      <c r="F162" s="22"/>
      <c r="G162" s="22"/>
      <c r="H162" s="23">
        <v>542</v>
      </c>
      <c r="I162" s="112"/>
    </row>
    <row r="163" spans="1:9" ht="18.75" customHeight="1">
      <c r="A163" s="19"/>
      <c r="B163" s="43" t="s">
        <v>2</v>
      </c>
      <c r="C163" s="22">
        <v>165000</v>
      </c>
      <c r="D163" s="22">
        <v>165000</v>
      </c>
      <c r="E163" s="22">
        <f aca="true" t="shared" si="20" ref="E163:E169">F163-C163</f>
        <v>0</v>
      </c>
      <c r="F163" s="60">
        <v>165000</v>
      </c>
      <c r="G163" s="60">
        <v>165000</v>
      </c>
      <c r="H163" s="23"/>
      <c r="I163" s="112"/>
    </row>
    <row r="164" spans="1:9" ht="18.75" customHeight="1">
      <c r="A164" s="19"/>
      <c r="B164" s="43" t="s">
        <v>3</v>
      </c>
      <c r="C164" s="22">
        <v>604195</v>
      </c>
      <c r="D164" s="22">
        <v>458655</v>
      </c>
      <c r="E164" s="22">
        <f t="shared" si="20"/>
        <v>8452</v>
      </c>
      <c r="F164" s="22">
        <v>612647</v>
      </c>
      <c r="G164" s="22">
        <v>458541</v>
      </c>
      <c r="H164" s="54"/>
      <c r="I164" s="112"/>
    </row>
    <row r="165" spans="1:9" ht="18.75" customHeight="1">
      <c r="A165" s="19"/>
      <c r="B165" s="43" t="s">
        <v>24</v>
      </c>
      <c r="C165" s="22">
        <v>21473</v>
      </c>
      <c r="D165" s="22">
        <v>18216</v>
      </c>
      <c r="E165" s="22">
        <f t="shared" si="20"/>
        <v>0</v>
      </c>
      <c r="F165" s="22">
        <v>21473</v>
      </c>
      <c r="G165" s="22">
        <v>16712</v>
      </c>
      <c r="H165" s="23"/>
      <c r="I165" s="112"/>
    </row>
    <row r="166" spans="1:9" ht="18.75" customHeight="1">
      <c r="A166" s="19"/>
      <c r="B166" s="43" t="s">
        <v>6</v>
      </c>
      <c r="C166" s="22">
        <v>4500</v>
      </c>
      <c r="D166" s="22">
        <v>4500</v>
      </c>
      <c r="E166" s="22">
        <f t="shared" si="20"/>
        <v>0</v>
      </c>
      <c r="F166" s="22">
        <v>4500</v>
      </c>
      <c r="G166" s="22">
        <v>3150</v>
      </c>
      <c r="H166" s="23"/>
      <c r="I166" s="72"/>
    </row>
    <row r="167" spans="1:9" ht="18.75" customHeight="1">
      <c r="A167" s="19"/>
      <c r="B167" s="43" t="s">
        <v>9</v>
      </c>
      <c r="C167" s="22">
        <v>79758</v>
      </c>
      <c r="D167" s="22">
        <v>15952</v>
      </c>
      <c r="E167" s="22">
        <f t="shared" si="20"/>
        <v>0</v>
      </c>
      <c r="F167" s="22">
        <v>79758</v>
      </c>
      <c r="G167" s="22">
        <v>0</v>
      </c>
      <c r="H167" s="23"/>
      <c r="I167" s="102" t="s">
        <v>94</v>
      </c>
    </row>
    <row r="168" spans="1:9" ht="18.75" customHeight="1">
      <c r="A168" s="19"/>
      <c r="B168" s="43" t="s">
        <v>10</v>
      </c>
      <c r="C168" s="22">
        <v>219662</v>
      </c>
      <c r="D168" s="22">
        <v>1914</v>
      </c>
      <c r="E168" s="22">
        <f t="shared" si="20"/>
        <v>-7824</v>
      </c>
      <c r="F168" s="22">
        <v>211838</v>
      </c>
      <c r="G168" s="22">
        <v>1058</v>
      </c>
      <c r="H168" s="23"/>
      <c r="I168" s="114"/>
    </row>
    <row r="169" spans="1:9" ht="18.75" customHeight="1" thickBot="1">
      <c r="A169" s="24"/>
      <c r="B169" s="25" t="s">
        <v>29</v>
      </c>
      <c r="C169" s="26">
        <v>6746</v>
      </c>
      <c r="D169" s="26">
        <v>0</v>
      </c>
      <c r="E169" s="22">
        <f t="shared" si="20"/>
        <v>0</v>
      </c>
      <c r="F169" s="22">
        <v>6746</v>
      </c>
      <c r="G169" s="22">
        <v>0</v>
      </c>
      <c r="H169" s="27"/>
      <c r="I169" s="114"/>
    </row>
    <row r="170" spans="1:9" s="3" customFormat="1" ht="33" customHeight="1" thickBot="1">
      <c r="A170" s="28"/>
      <c r="B170" s="61" t="s">
        <v>33</v>
      </c>
      <c r="C170" s="30">
        <f>SUM(C163:C169)</f>
        <v>1101334</v>
      </c>
      <c r="D170" s="30">
        <f>SUM(D163:D169)</f>
        <v>664237</v>
      </c>
      <c r="E170" s="30">
        <f>SUM(E163:E169)</f>
        <v>628</v>
      </c>
      <c r="F170" s="30">
        <f>SUM(F163:F169)</f>
        <v>1101962</v>
      </c>
      <c r="G170" s="30">
        <f>SUM(G163:G169)</f>
        <v>644461</v>
      </c>
      <c r="H170" s="30">
        <f>H162</f>
        <v>542</v>
      </c>
      <c r="I170" s="115"/>
    </row>
    <row r="171" spans="1:9" s="68" customFormat="1" ht="49.5" customHeight="1">
      <c r="A171" s="70" t="s">
        <v>31</v>
      </c>
      <c r="B171" s="64" t="s">
        <v>28</v>
      </c>
      <c r="C171" s="65"/>
      <c r="D171" s="65"/>
      <c r="E171" s="66"/>
      <c r="F171" s="65"/>
      <c r="G171" s="65"/>
      <c r="H171" s="67"/>
      <c r="I171" s="106" t="s">
        <v>75</v>
      </c>
    </row>
    <row r="172" spans="1:9" s="68" customFormat="1" ht="31.5" customHeight="1">
      <c r="A172" s="77"/>
      <c r="B172" s="36" t="s">
        <v>55</v>
      </c>
      <c r="C172" s="78"/>
      <c r="D172" s="78"/>
      <c r="E172" s="79"/>
      <c r="F172" s="78"/>
      <c r="G172" s="78"/>
      <c r="H172" s="23">
        <v>6986</v>
      </c>
      <c r="I172" s="107"/>
    </row>
    <row r="173" spans="1:9" s="68" customFormat="1" ht="31.5" customHeight="1">
      <c r="A173" s="77"/>
      <c r="B173" s="36" t="s">
        <v>58</v>
      </c>
      <c r="C173" s="78"/>
      <c r="D173" s="78"/>
      <c r="E173" s="79"/>
      <c r="F173" s="78"/>
      <c r="G173" s="78"/>
      <c r="H173" s="23">
        <v>823</v>
      </c>
      <c r="I173" s="107"/>
    </row>
    <row r="174" spans="1:9" s="6" customFormat="1" ht="31.5" customHeight="1">
      <c r="A174" s="19"/>
      <c r="B174" s="43" t="s">
        <v>54</v>
      </c>
      <c r="C174" s="22">
        <v>648</v>
      </c>
      <c r="D174" s="22">
        <v>648</v>
      </c>
      <c r="E174" s="22">
        <f aca="true" t="shared" si="21" ref="E174:E180">F174-C174</f>
        <v>0</v>
      </c>
      <c r="F174" s="89">
        <v>648</v>
      </c>
      <c r="G174" s="89">
        <v>648</v>
      </c>
      <c r="H174" s="23"/>
      <c r="I174" s="107"/>
    </row>
    <row r="175" spans="1:9" s="6" customFormat="1" ht="31.5" customHeight="1">
      <c r="A175" s="19"/>
      <c r="B175" s="43" t="s">
        <v>6</v>
      </c>
      <c r="C175" s="22">
        <v>578583</v>
      </c>
      <c r="D175" s="22">
        <v>267996</v>
      </c>
      <c r="E175" s="22">
        <f t="shared" si="21"/>
        <v>27338</v>
      </c>
      <c r="F175" s="22">
        <v>605921</v>
      </c>
      <c r="G175" s="22">
        <v>249831</v>
      </c>
      <c r="H175" s="23"/>
      <c r="I175" s="107"/>
    </row>
    <row r="176" spans="1:9" s="6" customFormat="1" ht="31.5" customHeight="1">
      <c r="A176" s="19"/>
      <c r="B176" s="43" t="s">
        <v>7</v>
      </c>
      <c r="C176" s="22"/>
      <c r="D176" s="22"/>
      <c r="E176" s="22"/>
      <c r="F176" s="22"/>
      <c r="G176" s="22"/>
      <c r="H176" s="23"/>
      <c r="I176" s="105"/>
    </row>
    <row r="177" spans="1:9" s="6" customFormat="1" ht="31.5" customHeight="1">
      <c r="A177" s="19"/>
      <c r="B177" s="43" t="s">
        <v>8</v>
      </c>
      <c r="C177" s="22">
        <v>51059</v>
      </c>
      <c r="D177" s="22">
        <v>21900</v>
      </c>
      <c r="E177" s="22">
        <f t="shared" si="21"/>
        <v>19854</v>
      </c>
      <c r="F177" s="22">
        <v>70913</v>
      </c>
      <c r="G177" s="22">
        <v>36279</v>
      </c>
      <c r="H177" s="23"/>
      <c r="I177" s="104" t="s">
        <v>95</v>
      </c>
    </row>
    <row r="178" spans="1:9" s="6" customFormat="1" ht="31.5" customHeight="1">
      <c r="A178" s="19"/>
      <c r="B178" s="43" t="s">
        <v>9</v>
      </c>
      <c r="C178" s="22">
        <v>43765</v>
      </c>
      <c r="D178" s="22">
        <v>37200</v>
      </c>
      <c r="E178" s="22">
        <f t="shared" si="21"/>
        <v>0</v>
      </c>
      <c r="F178" s="22">
        <v>43765</v>
      </c>
      <c r="G178" s="22">
        <v>28447</v>
      </c>
      <c r="H178" s="23"/>
      <c r="I178" s="105"/>
    </row>
    <row r="179" spans="1:9" s="6" customFormat="1" ht="31.5" customHeight="1">
      <c r="A179" s="19"/>
      <c r="B179" s="43" t="s">
        <v>10</v>
      </c>
      <c r="C179" s="22">
        <v>251535</v>
      </c>
      <c r="D179" s="22">
        <v>3705</v>
      </c>
      <c r="E179" s="22">
        <f t="shared" si="21"/>
        <v>27119</v>
      </c>
      <c r="F179" s="22">
        <v>278654</v>
      </c>
      <c r="G179" s="22">
        <v>4215</v>
      </c>
      <c r="H179" s="23"/>
      <c r="I179" s="105"/>
    </row>
    <row r="180" spans="1:9" s="6" customFormat="1" ht="35.25" customHeight="1" thickBot="1">
      <c r="A180" s="24"/>
      <c r="B180" s="25" t="s">
        <v>29</v>
      </c>
      <c r="C180" s="26">
        <v>72792</v>
      </c>
      <c r="D180" s="26">
        <v>56455</v>
      </c>
      <c r="E180" s="22">
        <f t="shared" si="21"/>
        <v>9924</v>
      </c>
      <c r="F180" s="22">
        <v>82716</v>
      </c>
      <c r="G180" s="22">
        <v>34967</v>
      </c>
      <c r="H180" s="27"/>
      <c r="I180" s="102" t="s">
        <v>96</v>
      </c>
    </row>
    <row r="181" spans="1:9" s="3" customFormat="1" ht="23.25" customHeight="1" thickBot="1">
      <c r="A181" s="28"/>
      <c r="B181" s="61" t="s">
        <v>33</v>
      </c>
      <c r="C181" s="30">
        <f>SUM(C174:C180)</f>
        <v>998382</v>
      </c>
      <c r="D181" s="53">
        <f>SUM(D174:D180)</f>
        <v>387904</v>
      </c>
      <c r="E181" s="30">
        <f>SUM(E174:E180)</f>
        <v>84235</v>
      </c>
      <c r="F181" s="30">
        <f>SUM(F174:F180)</f>
        <v>1082617</v>
      </c>
      <c r="G181" s="53">
        <f>SUM(G174:G180)</f>
        <v>354387</v>
      </c>
      <c r="H181" s="53">
        <f>H172+H173</f>
        <v>7809</v>
      </c>
      <c r="I181" s="103"/>
    </row>
    <row r="182" spans="1:9" ht="45" customHeight="1">
      <c r="A182" s="15" t="s">
        <v>49</v>
      </c>
      <c r="B182" s="49" t="s">
        <v>50</v>
      </c>
      <c r="C182" s="32"/>
      <c r="D182" s="32"/>
      <c r="E182" s="42"/>
      <c r="F182" s="32"/>
      <c r="G182" s="32"/>
      <c r="H182" s="41"/>
      <c r="I182" s="111" t="s">
        <v>103</v>
      </c>
    </row>
    <row r="183" spans="1:9" ht="18.75" customHeight="1">
      <c r="A183" s="35"/>
      <c r="B183" s="36" t="s">
        <v>55</v>
      </c>
      <c r="C183" s="37"/>
      <c r="D183" s="37"/>
      <c r="E183" s="60"/>
      <c r="F183" s="37"/>
      <c r="G183" s="37"/>
      <c r="H183" s="23"/>
      <c r="I183" s="146"/>
    </row>
    <row r="184" spans="1:9" ht="18.75" customHeight="1">
      <c r="A184" s="35"/>
      <c r="B184" s="36" t="s">
        <v>58</v>
      </c>
      <c r="C184" s="37"/>
      <c r="D184" s="37"/>
      <c r="E184" s="60"/>
      <c r="F184" s="37"/>
      <c r="G184" s="37"/>
      <c r="H184" s="23">
        <v>94</v>
      </c>
      <c r="I184" s="146"/>
    </row>
    <row r="185" spans="1:9" ht="18.75" customHeight="1">
      <c r="A185" s="19"/>
      <c r="B185" s="43" t="s">
        <v>2</v>
      </c>
      <c r="C185" s="22"/>
      <c r="D185" s="22"/>
      <c r="E185" s="22"/>
      <c r="F185" s="22"/>
      <c r="G185" s="22"/>
      <c r="H185" s="23"/>
      <c r="I185" s="114"/>
    </row>
    <row r="186" spans="1:9" ht="18.75" customHeight="1">
      <c r="A186" s="19"/>
      <c r="B186" s="43" t="s">
        <v>6</v>
      </c>
      <c r="C186" s="22">
        <v>19131</v>
      </c>
      <c r="D186" s="22">
        <v>2451</v>
      </c>
      <c r="E186" s="22">
        <f>F186-C186</f>
        <v>11756</v>
      </c>
      <c r="F186" s="22">
        <v>30887</v>
      </c>
      <c r="G186" s="22">
        <v>1798</v>
      </c>
      <c r="H186" s="23"/>
      <c r="I186" s="114"/>
    </row>
    <row r="187" spans="1:9" ht="18.75" customHeight="1">
      <c r="A187" s="19"/>
      <c r="B187" s="43" t="s">
        <v>8</v>
      </c>
      <c r="C187" s="22">
        <v>1137</v>
      </c>
      <c r="D187" s="22"/>
      <c r="E187" s="22">
        <f>F187-C187</f>
        <v>889</v>
      </c>
      <c r="F187" s="22">
        <v>2026</v>
      </c>
      <c r="G187" s="22"/>
      <c r="H187" s="23"/>
      <c r="I187" s="114"/>
    </row>
    <row r="188" spans="1:9" ht="18.75" customHeight="1">
      <c r="A188" s="19"/>
      <c r="B188" s="43" t="s">
        <v>9</v>
      </c>
      <c r="C188" s="22">
        <v>26120</v>
      </c>
      <c r="D188" s="22">
        <v>20896</v>
      </c>
      <c r="E188" s="22">
        <f>F188-C188</f>
        <v>0</v>
      </c>
      <c r="F188" s="22">
        <v>26120</v>
      </c>
      <c r="G188" s="22">
        <v>15672</v>
      </c>
      <c r="H188" s="23"/>
      <c r="I188" s="114"/>
    </row>
    <row r="189" spans="1:9" ht="18.75" customHeight="1">
      <c r="A189" s="19"/>
      <c r="B189" s="43" t="s">
        <v>10</v>
      </c>
      <c r="C189" s="22">
        <v>21707</v>
      </c>
      <c r="D189" s="22">
        <v>2115</v>
      </c>
      <c r="E189" s="22">
        <f>F189-C189</f>
        <v>1366</v>
      </c>
      <c r="F189" s="22">
        <v>23073</v>
      </c>
      <c r="G189" s="22">
        <v>1424</v>
      </c>
      <c r="H189" s="23"/>
      <c r="I189" s="114"/>
    </row>
    <row r="190" spans="1:9" ht="18.75" customHeight="1" thickBot="1">
      <c r="A190" s="24"/>
      <c r="B190" s="25" t="s">
        <v>29</v>
      </c>
      <c r="C190" s="26">
        <v>1823</v>
      </c>
      <c r="D190" s="26">
        <v>169</v>
      </c>
      <c r="E190" s="22">
        <f>F190-C190</f>
        <v>3821</v>
      </c>
      <c r="F190" s="26">
        <v>5644</v>
      </c>
      <c r="G190" s="26">
        <v>42</v>
      </c>
      <c r="H190" s="27"/>
      <c r="I190" s="114"/>
    </row>
    <row r="191" spans="1:9" ht="25.5" customHeight="1" thickBot="1">
      <c r="A191" s="28"/>
      <c r="B191" s="61" t="s">
        <v>33</v>
      </c>
      <c r="C191" s="30">
        <f>SUM(C185:C190)</f>
        <v>69918</v>
      </c>
      <c r="D191" s="30">
        <f>SUM(D185:D190)</f>
        <v>25631</v>
      </c>
      <c r="E191" s="30">
        <f>SUM(E185:E190)</f>
        <v>17832</v>
      </c>
      <c r="F191" s="30">
        <f>SUM(F185:F190)</f>
        <v>87750</v>
      </c>
      <c r="G191" s="30">
        <f>SUM(G185:G190)</f>
        <v>18936</v>
      </c>
      <c r="H191" s="53">
        <f>H184+H183</f>
        <v>94</v>
      </c>
      <c r="I191" s="115"/>
    </row>
    <row r="192" spans="1:9" s="9" customFormat="1" ht="22.5" customHeight="1" thickBot="1">
      <c r="A192" s="28"/>
      <c r="B192" s="29" t="s">
        <v>34</v>
      </c>
      <c r="C192" s="30">
        <f aca="true" t="shared" si="22" ref="C192:H192">C11+C27+C33+C43+C54+C58+C72+C86+C100+C114+C128+C142+C150+C159+C170+C181+C191</f>
        <v>54556346</v>
      </c>
      <c r="D192" s="30">
        <f t="shared" si="22"/>
        <v>33425897</v>
      </c>
      <c r="E192" s="30">
        <f t="shared" si="22"/>
        <v>7433963</v>
      </c>
      <c r="F192" s="30">
        <f t="shared" si="22"/>
        <v>61990308</v>
      </c>
      <c r="G192" s="30">
        <f t="shared" si="22"/>
        <v>37868026</v>
      </c>
      <c r="H192" s="30">
        <f t="shared" si="22"/>
        <v>814288</v>
      </c>
      <c r="I192" s="55"/>
    </row>
    <row r="193" spans="3:7" ht="12.75">
      <c r="C193" s="57"/>
      <c r="D193" s="57"/>
      <c r="E193" s="57"/>
      <c r="F193" s="57"/>
      <c r="G193" s="57"/>
    </row>
    <row r="194" spans="2:7" ht="12.75">
      <c r="B194" s="96" t="s">
        <v>72</v>
      </c>
      <c r="C194" s="57"/>
      <c r="D194" s="57"/>
      <c r="E194" s="57"/>
      <c r="F194" s="57"/>
      <c r="G194" s="57"/>
    </row>
    <row r="195" spans="2:7" ht="12.75">
      <c r="B195" s="56" t="s">
        <v>71</v>
      </c>
      <c r="C195" s="57" t="s">
        <v>70</v>
      </c>
      <c r="D195" s="57"/>
      <c r="E195" s="57"/>
      <c r="F195" s="57"/>
      <c r="G195" s="57"/>
    </row>
    <row r="196" spans="2:7" ht="12.75">
      <c r="B196" s="56" t="s">
        <v>21</v>
      </c>
      <c r="C196" s="57" t="s">
        <v>73</v>
      </c>
      <c r="D196" s="57"/>
      <c r="E196" s="57"/>
      <c r="F196" s="57"/>
      <c r="G196" s="57"/>
    </row>
    <row r="197" spans="2:7" ht="25.5">
      <c r="B197" s="56" t="s">
        <v>74</v>
      </c>
      <c r="C197" s="88">
        <v>648</v>
      </c>
      <c r="D197" s="57"/>
      <c r="E197" s="57"/>
      <c r="F197" s="57"/>
      <c r="G197" s="57"/>
    </row>
    <row r="198" spans="3:7" ht="12.75">
      <c r="C198" s="88"/>
      <c r="D198" s="57"/>
      <c r="E198" s="57"/>
      <c r="F198" s="57"/>
      <c r="G198" s="57"/>
    </row>
    <row r="199" spans="3:7" ht="12.75">
      <c r="C199" s="88"/>
      <c r="D199" s="57"/>
      <c r="E199" s="57"/>
      <c r="F199" s="57"/>
      <c r="G199" s="57"/>
    </row>
    <row r="200" spans="3:7" ht="12.75">
      <c r="C200" s="57"/>
      <c r="D200" s="57"/>
      <c r="E200" s="57"/>
      <c r="F200" s="57"/>
      <c r="G200" s="57"/>
    </row>
    <row r="201" spans="3:7" ht="12.75">
      <c r="C201" s="57"/>
      <c r="D201" s="57"/>
      <c r="E201" s="57"/>
      <c r="F201" s="57"/>
      <c r="G201" s="57"/>
    </row>
    <row r="202" spans="3:7" ht="12.75">
      <c r="C202" s="57"/>
      <c r="D202" s="57"/>
      <c r="E202" s="57"/>
      <c r="F202" s="57"/>
      <c r="G202" s="57"/>
    </row>
    <row r="203" spans="3:7" ht="12.75">
      <c r="C203" s="57"/>
      <c r="D203" s="57"/>
      <c r="E203" s="57"/>
      <c r="F203" s="57"/>
      <c r="G203" s="57"/>
    </row>
    <row r="204" spans="3:7" ht="12.75">
      <c r="C204" s="57"/>
      <c r="D204" s="57"/>
      <c r="E204" s="57"/>
      <c r="F204" s="57"/>
      <c r="G204" s="57"/>
    </row>
    <row r="205" spans="3:7" ht="12.75">
      <c r="C205" s="57"/>
      <c r="D205" s="57"/>
      <c r="E205" s="57"/>
      <c r="F205" s="57"/>
      <c r="G205" s="57"/>
    </row>
  </sheetData>
  <mergeCells count="40">
    <mergeCell ref="I182:I191"/>
    <mergeCell ref="B3:H3"/>
    <mergeCell ref="I2:I3"/>
    <mergeCell ref="E5:E6"/>
    <mergeCell ref="F5:F6"/>
    <mergeCell ref="G5:G6"/>
    <mergeCell ref="H5:H6"/>
    <mergeCell ref="I5:I6"/>
    <mergeCell ref="I156:I159"/>
    <mergeCell ref="I148:I150"/>
    <mergeCell ref="A5:A6"/>
    <mergeCell ref="B5:B6"/>
    <mergeCell ref="C5:C6"/>
    <mergeCell ref="D5:D6"/>
    <mergeCell ref="I59:I69"/>
    <mergeCell ref="I81:I86"/>
    <mergeCell ref="I87:I97"/>
    <mergeCell ref="I44:I54"/>
    <mergeCell ref="I55:I58"/>
    <mergeCell ref="I70:I72"/>
    <mergeCell ref="I98:I100"/>
    <mergeCell ref="I151:I155"/>
    <mergeCell ref="I143:I147"/>
    <mergeCell ref="I74:I80"/>
    <mergeCell ref="I116:I123"/>
    <mergeCell ref="I23:I27"/>
    <mergeCell ref="I8:I11"/>
    <mergeCell ref="I28:I33"/>
    <mergeCell ref="I41:I43"/>
    <mergeCell ref="I12:I22"/>
    <mergeCell ref="I34:I40"/>
    <mergeCell ref="I180:I181"/>
    <mergeCell ref="I177:I179"/>
    <mergeCell ref="I171:I176"/>
    <mergeCell ref="I101:I110"/>
    <mergeCell ref="I111:I114"/>
    <mergeCell ref="I125:I128"/>
    <mergeCell ref="I130:I142"/>
    <mergeCell ref="I167:I170"/>
    <mergeCell ref="I160:I165"/>
  </mergeCells>
  <printOptions/>
  <pageMargins left="0.4330708661417323" right="0.03937007874015748" top="0.5905511811023623" bottom="0.5905511811023623" header="0.5118110236220472" footer="0.5118110236220472"/>
  <pageSetup firstPageNumber="120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4" sqref="B4"/>
    </sheetView>
  </sheetViews>
  <sheetFormatPr defaultColWidth="9.00390625" defaultRowHeight="12.75"/>
  <sheetData>
    <row r="1" spans="1:2" ht="12.75">
      <c r="A1">
        <v>2003</v>
      </c>
      <c r="B1">
        <v>48002583</v>
      </c>
    </row>
    <row r="2" spans="1:2" ht="12.75">
      <c r="A2">
        <v>2004</v>
      </c>
      <c r="B2">
        <v>50524512</v>
      </c>
    </row>
    <row r="3" spans="1:2" ht="12.75">
      <c r="A3">
        <v>2005</v>
      </c>
      <c r="B3">
        <v>54556346</v>
      </c>
    </row>
    <row r="4" spans="1:2" ht="12.75">
      <c r="A4">
        <v>2006</v>
      </c>
      <c r="B4">
        <v>61990308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2007-03-07T10:31:17Z</cp:lastPrinted>
  <dcterms:created xsi:type="dcterms:W3CDTF">2000-11-14T15:34:08Z</dcterms:created>
  <dcterms:modified xsi:type="dcterms:W3CDTF">2007-03-07T10:31:26Z</dcterms:modified>
  <cp:category/>
  <cp:version/>
  <cp:contentType/>
  <cp:contentStatus/>
</cp:coreProperties>
</file>