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95" windowWidth="12120" windowHeight="83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<sst xmlns="http://schemas.openxmlformats.org/spreadsheetml/2006/main" count="127" uniqueCount="83">
  <si>
    <t>Dz.</t>
  </si>
  <si>
    <t>R.</t>
  </si>
  <si>
    <t>P.</t>
  </si>
  <si>
    <t>W Y S Z C Z E G Ó L N I E N I E</t>
  </si>
  <si>
    <t>Zakup materiałów i wyposażenia</t>
  </si>
  <si>
    <t>Nagrody i wydatki osobowe nie zaliczane do wynagr.</t>
  </si>
  <si>
    <t>Wynagrodzenia osobowe pracowników</t>
  </si>
  <si>
    <t>Dodatkowe wynagrodzenie roczne</t>
  </si>
  <si>
    <t>Zakup usług remontowych</t>
  </si>
  <si>
    <t>Podróże służbowe krajowe</t>
  </si>
  <si>
    <t>Różne opłaty i składki</t>
  </si>
  <si>
    <t>Odpisy na zakładowy fundusz świadczeń socjalnych</t>
  </si>
  <si>
    <t>Podatek od nieruchomości</t>
  </si>
  <si>
    <t xml:space="preserve">Zakup usług remontowych </t>
  </si>
  <si>
    <t>DZIAŁALNOŚĆ USŁUGOWA</t>
  </si>
  <si>
    <t>Zakup usług pozostałych</t>
  </si>
  <si>
    <t>Nadzór budowlany</t>
  </si>
  <si>
    <t>Starostwa powiatowe</t>
  </si>
  <si>
    <t>Pozostała działalność</t>
  </si>
  <si>
    <t>OCHRONA ZDROWIA</t>
  </si>
  <si>
    <t>Składki na ubezpieczenia zdrowotne</t>
  </si>
  <si>
    <t>RAZEM   WYDATKI BUDŻETOWE</t>
  </si>
  <si>
    <t xml:space="preserve">Urzędy Wojewódzkie </t>
  </si>
  <si>
    <t xml:space="preserve">Zakup  usług  pozostałych </t>
  </si>
  <si>
    <t xml:space="preserve">Składki na ubezpiecz. zdrowotne oraz świadczenia dla osób nieobjętych obowiązkiem ubezpieczenia  zdrowotnego </t>
  </si>
  <si>
    <t>POMOC SPOŁECZNA</t>
  </si>
  <si>
    <t>Zakup pomocy naukowych , dydaktycznych , książek</t>
  </si>
  <si>
    <t>Domy pomocy społecznej</t>
  </si>
  <si>
    <t>Jednostki specjalistycznego poradnictwa, mieszkania chronione i ośrodki interwencji kryzysowej</t>
  </si>
  <si>
    <t>Rodziny zastępcze</t>
  </si>
  <si>
    <t>POZOSTAŁE ZADANIA W ZAKRESIE POLITYKI SPOŁECZNEJ</t>
  </si>
  <si>
    <t>OŚWIATA I WYCHOWANIE</t>
  </si>
  <si>
    <t>Gimnazja specjalne</t>
  </si>
  <si>
    <t>Szkoły  zawodowe</t>
  </si>
  <si>
    <t>Szkoły artystyczne</t>
  </si>
  <si>
    <t>Dokształcanie i doskonalenie nauczycieli</t>
  </si>
  <si>
    <t xml:space="preserve">Dotacje celowe przekazane gminie lub  miastu  stołecznemu  Warszawie  na zadania bieżące realizowane na podstawie porozumień między jednostkami samorządu terytorialnego </t>
  </si>
  <si>
    <t>Zakup  usług pozostałych</t>
  </si>
  <si>
    <t>EDUKACYJNA OPIEKA WYCHOWAWCZA</t>
  </si>
  <si>
    <t xml:space="preserve">Internaty i bursy szkolne </t>
  </si>
  <si>
    <t xml:space="preserve">Pomoc materialna dla uczniów </t>
  </si>
  <si>
    <t>KULTURA I OCHRONA DZIEDZICTWA NARODOWEGO</t>
  </si>
  <si>
    <t>KULTURA FIZYCZNA I SPORT</t>
  </si>
  <si>
    <t>Zadania w zakresie kultury fizycznej i sportu</t>
  </si>
  <si>
    <t xml:space="preserve">Poradnie psychologiczno -pedagogiczne, w  tym  poradnie  specjalistyczne </t>
  </si>
  <si>
    <t>Powiatowe centra pomocy rodzinie</t>
  </si>
  <si>
    <t xml:space="preserve">Wydatki  inwestycyjne  jednostek  budżetowych </t>
  </si>
  <si>
    <t>Dotacje celowe przekazane gminie  na zadania  bieżące realizowane na podstawie porozumień (umów) między  jednostkami samorządu terytorialnego</t>
  </si>
  <si>
    <t xml:space="preserve">Administracja  publiczna </t>
  </si>
  <si>
    <t xml:space="preserve">Wynagrodzenia  bezosobowe </t>
  </si>
  <si>
    <t>Wynagrodzenie  bezosobowe</t>
  </si>
  <si>
    <t>Wynagrodzenia  bezosobowe</t>
  </si>
  <si>
    <t xml:space="preserve">Wpłaty  na  PFRON </t>
  </si>
  <si>
    <t xml:space="preserve">Zakup  usług  dostępu  do  sieci  Internet </t>
  </si>
  <si>
    <t xml:space="preserve">Ośrodki  wsparcia </t>
  </si>
  <si>
    <t xml:space="preserve">Dotacja  celowa  z  budżetu  na  finansowanie  lub  dofinansowanie  zadań  zleconych  do  realizacji  stowarzyszeniom </t>
  </si>
  <si>
    <t>Zespoły do spraw orzekania o niepełnosprawności</t>
  </si>
  <si>
    <t xml:space="preserve">Powiatowe urzędy pracy </t>
  </si>
  <si>
    <t xml:space="preserve">WYDATKI   BUDŻETOWE   2007  </t>
  </si>
  <si>
    <t xml:space="preserve">w  sprawie  Budżetu  Powiatu  Toruńskiego na  2007    rok  .  </t>
  </si>
  <si>
    <t xml:space="preserve">WYKONANIE  31.12.2005 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</si>
  <si>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</si>
  <si>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</si>
  <si>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</si>
  <si>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Wydatki  inwestycyjne  jednostek budżetowych</t>
  </si>
  <si>
    <t>ZWIĘKSZENIA</t>
  </si>
  <si>
    <t xml:space="preserve">BUDŻET  PO ZMIANACH  2007 </t>
  </si>
  <si>
    <t xml:space="preserve">BUDŻET  2007 </t>
  </si>
  <si>
    <t>ZMNIEJSZENIA</t>
  </si>
  <si>
    <t>Podatek na rzecz budżetów j.s.t.</t>
  </si>
  <si>
    <t>Zakup leków i wyrobów  medycznych i produktów biobójczych</t>
  </si>
  <si>
    <t xml:space="preserve">Różne  opłaty  i  składki </t>
  </si>
  <si>
    <t xml:space="preserve">Podróże służbowe zagraniczne </t>
  </si>
  <si>
    <t xml:space="preserve">Załącznik  nr  2  do  uchwały   Rady      Powiatu  Toruńskiego </t>
  </si>
  <si>
    <t>Opłaty za administrowanie i   czynsze   za  budynki , lokale  i  pomieszczenia   garażowe</t>
  </si>
  <si>
    <t>Dotacje celowe przekazane dla  powiatu  na zadania  bieżące realizowane na podstawie porozumień (umów) między  jednostkami samorządu terytorialnego</t>
  </si>
  <si>
    <t>Dotacje celowe przekazane do   samorzadu   województwa  na zadania  bieżące realizowane na podstawie porozumień (umów) między  jednostkami samorządu terytorialnego</t>
  </si>
  <si>
    <t>zmiany 24.05.2007</t>
  </si>
  <si>
    <t>Komisje poborowe</t>
  </si>
  <si>
    <t>Składki na ubezpieczenia społeczne</t>
  </si>
  <si>
    <t xml:space="preserve">Zakup usług zdrowotnych </t>
  </si>
  <si>
    <t xml:space="preserve">Kolonie  i  obozy   dla  młodziezy polonijnej   w  kraju </t>
  </si>
  <si>
    <t>Wynagrodzenia bezosobowe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</si>
</sst>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"/>
    <numFmt numFmtId="171" formatCode="0.0%"/>
    <numFmt numFmtId="172" formatCode="#,##0.000"/>
    <numFmt numFmtId="173" formatCode="#,##0\ _z_ł"/>
  </numFmts>
  <fonts count="13">
    <font>
      <sz val="10"/>
      <name val="Arial CE"/>
      <family val="0"/>
    </font>
    <font>
      <sz val="8"/>
      <name val="Arial CE"/>
      <family val="0"/>
    </font>
    <font>
      <b/>
      <u val="single"/>
      <sz val="8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b/>
      <u val="single"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sz val="9"/>
      <name val="Arial CE"/>
      <family val="0"/>
    </font>
    <font>
      <b/>
      <sz val="12"/>
      <name val="Arial CE"/>
      <family val="0"/>
    </font>
    <font>
      <b/>
      <u val="single"/>
      <sz val="12"/>
      <name val="Arial CE"/>
      <family val="0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 shrinkToFit="1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shrinkToFit="1"/>
    </xf>
    <xf numFmtId="1" fontId="0" fillId="0" borderId="0" xfId="0" applyNumberFormat="1" applyFont="1" applyAlignment="1">
      <alignment horizontal="right" vertical="center" wrapText="1" shrinkToFit="1"/>
    </xf>
    <xf numFmtId="0" fontId="0" fillId="0" borderId="0" xfId="0" applyFont="1" applyAlignment="1">
      <alignment vertical="center" wrapText="1"/>
    </xf>
    <xf numFmtId="1" fontId="5" fillId="0" borderId="0" xfId="0" applyNumberFormat="1" applyFont="1" applyAlignment="1">
      <alignment vertical="center" wrapText="1" shrinkToFi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 shrinkToFit="1"/>
    </xf>
    <xf numFmtId="3" fontId="2" fillId="0" borderId="0" xfId="0" applyNumberFormat="1" applyFont="1" applyAlignment="1">
      <alignment vertical="center" shrinkToFit="1"/>
    </xf>
    <xf numFmtId="1" fontId="10" fillId="0" borderId="0" xfId="0" applyNumberFormat="1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center" vertical="center" shrinkToFit="1"/>
    </xf>
    <xf numFmtId="1" fontId="5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 shrinkToFit="1"/>
    </xf>
    <xf numFmtId="0" fontId="0" fillId="0" borderId="1" xfId="0" applyFont="1" applyBorder="1" applyAlignment="1">
      <alignment horizontal="center" vertical="center" shrinkToFit="1"/>
    </xf>
    <xf numFmtId="1" fontId="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3" fontId="3" fillId="0" borderId="1" xfId="0" applyNumberFormat="1" applyFont="1" applyBorder="1" applyAlignment="1">
      <alignment horizontal="right" vertical="center" shrinkToFit="1"/>
    </xf>
    <xf numFmtId="1" fontId="0" fillId="0" borderId="1" xfId="0" applyNumberFormat="1" applyFont="1" applyBorder="1" applyAlignment="1">
      <alignment vertical="center" wrapText="1" shrinkToFit="1"/>
    </xf>
    <xf numFmtId="1" fontId="4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 shrinkToFit="1"/>
    </xf>
    <xf numFmtId="3" fontId="1" fillId="0" borderId="1" xfId="0" applyNumberFormat="1" applyFont="1" applyBorder="1" applyAlignment="1">
      <alignment vertical="center" shrinkToFit="1"/>
    </xf>
    <xf numFmtId="1" fontId="4" fillId="0" borderId="1" xfId="0" applyNumberFormat="1" applyFont="1" applyBorder="1" applyAlignment="1">
      <alignment vertical="center" wrapText="1" shrinkToFit="1"/>
    </xf>
    <xf numFmtId="1" fontId="5" fillId="0" borderId="1" xfId="0" applyNumberFormat="1" applyFont="1" applyBorder="1" applyAlignment="1">
      <alignment vertical="center" wrapText="1" shrinkToFit="1"/>
    </xf>
    <xf numFmtId="3" fontId="1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vertical="center" wrapText="1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shrinkToFit="1"/>
    </xf>
    <xf numFmtId="1" fontId="1" fillId="0" borderId="1" xfId="0" applyNumberFormat="1" applyFont="1" applyBorder="1" applyAlignment="1">
      <alignment vertical="center" wrapText="1" shrinkToFit="1"/>
    </xf>
    <xf numFmtId="3" fontId="9" fillId="0" borderId="1" xfId="0" applyNumberFormat="1" applyFont="1" applyBorder="1" applyAlignment="1">
      <alignment vertical="center" shrinkToFit="1"/>
    </xf>
    <xf numFmtId="0" fontId="0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3" fontId="11" fillId="0" borderId="1" xfId="0" applyNumberFormat="1" applyFont="1" applyBorder="1" applyAlignment="1">
      <alignment vertical="center" shrinkToFit="1"/>
    </xf>
    <xf numFmtId="3" fontId="10" fillId="0" borderId="1" xfId="0" applyNumberFormat="1" applyFont="1" applyBorder="1" applyAlignment="1">
      <alignment horizontal="right" vertical="center" shrinkToFit="1"/>
    </xf>
    <xf numFmtId="3" fontId="8" fillId="0" borderId="1" xfId="0" applyNumberFormat="1" applyFont="1" applyBorder="1" applyAlignment="1">
      <alignment horizontal="right" vertical="center" shrinkToFit="1"/>
    </xf>
    <xf numFmtId="3" fontId="10" fillId="0" borderId="1" xfId="0" applyNumberFormat="1" applyFont="1" applyBorder="1" applyAlignment="1">
      <alignment vertical="center" shrinkToFit="1"/>
    </xf>
    <xf numFmtId="3" fontId="8" fillId="0" borderId="1" xfId="0" applyNumberFormat="1" applyFont="1" applyBorder="1" applyAlignment="1">
      <alignment vertical="center" shrinkToFit="1"/>
    </xf>
    <xf numFmtId="3" fontId="8" fillId="0" borderId="1" xfId="0" applyNumberFormat="1" applyFont="1" applyBorder="1" applyAlignment="1">
      <alignment vertical="center"/>
    </xf>
    <xf numFmtId="3" fontId="8" fillId="0" borderId="1" xfId="0" applyNumberFormat="1" applyFont="1" applyFill="1" applyBorder="1" applyAlignment="1">
      <alignment vertical="center" shrinkToFit="1"/>
    </xf>
    <xf numFmtId="0" fontId="8" fillId="0" borderId="1" xfId="0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/>
    </xf>
    <xf numFmtId="173" fontId="10" fillId="0" borderId="1" xfId="0" applyNumberFormat="1" applyFont="1" applyBorder="1" applyAlignment="1">
      <alignment horizontal="right" vertical="center" shrinkToFit="1"/>
    </xf>
    <xf numFmtId="173" fontId="10" fillId="0" borderId="1" xfId="0" applyNumberFormat="1" applyFont="1" applyBorder="1" applyAlignment="1">
      <alignment vertical="center" shrinkToFit="1"/>
    </xf>
    <xf numFmtId="0" fontId="8" fillId="0" borderId="1" xfId="0" applyFont="1" applyBorder="1" applyAlignment="1">
      <alignment vertical="center"/>
    </xf>
    <xf numFmtId="173" fontId="8" fillId="0" borderId="1" xfId="0" applyNumberFormat="1" applyFont="1" applyBorder="1" applyAlignment="1">
      <alignment vertical="center"/>
    </xf>
    <xf numFmtId="0" fontId="8" fillId="0" borderId="0" xfId="0" applyFont="1" applyAlignment="1">
      <alignment horizontal="right"/>
    </xf>
    <xf numFmtId="3" fontId="11" fillId="0" borderId="1" xfId="0" applyNumberFormat="1" applyFont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1" xfId="0" applyFont="1" applyBorder="1" applyAlignment="1">
      <alignment horizontal="right"/>
    </xf>
    <xf numFmtId="173" fontId="8" fillId="0" borderId="1" xfId="0" applyNumberFormat="1" applyFont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shrinkToFit="1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vertical="center" wrapText="1" shrinkToFit="1"/>
    </xf>
    <xf numFmtId="3" fontId="1" fillId="0" borderId="1" xfId="0" applyNumberFormat="1" applyFont="1" applyFill="1" applyBorder="1" applyAlignment="1">
      <alignment horizontal="right" vertical="center" wrapText="1" shrinkToFit="1"/>
    </xf>
    <xf numFmtId="173" fontId="11" fillId="0" borderId="1" xfId="0" applyNumberFormat="1" applyFont="1" applyBorder="1" applyAlignment="1">
      <alignment vertical="center" shrinkToFit="1"/>
    </xf>
    <xf numFmtId="0" fontId="0" fillId="0" borderId="0" xfId="0" applyFont="1" applyBorder="1" applyAlignment="1">
      <alignment/>
    </xf>
    <xf numFmtId="0" fontId="12" fillId="0" borderId="1" xfId="0" applyFont="1" applyBorder="1" applyAlignment="1">
      <alignment/>
    </xf>
    <xf numFmtId="0" fontId="12" fillId="0" borderId="1" xfId="0" applyFont="1" applyBorder="1" applyAlignment="1">
      <alignment wrapText="1"/>
    </xf>
    <xf numFmtId="3" fontId="12" fillId="0" borderId="1" xfId="0" applyNumberFormat="1" applyFont="1" applyBorder="1" applyAlignment="1">
      <alignment/>
    </xf>
    <xf numFmtId="0" fontId="12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121"/>
  <sheetViews>
    <sheetView tabSelected="1" showOutlineSymbols="0" workbookViewId="0" topLeftCell="A104">
      <selection activeCell="F120" sqref="F120"/>
    </sheetView>
  </sheetViews>
  <sheetFormatPr defaultColWidth="9.00390625" defaultRowHeight="12.75" outlineLevelRow="2" outlineLevelCol="1"/>
  <cols>
    <col min="1" max="1" width="4.625" style="10" bestFit="1" customWidth="1"/>
    <col min="2" max="3" width="7.75390625" style="10" bestFit="1" customWidth="1"/>
    <col min="4" max="4" width="40.375" style="19" customWidth="1"/>
    <col min="5" max="5" width="11.625" style="23" hidden="1" customWidth="1" outlineLevel="1"/>
    <col min="6" max="6" width="13.25390625" style="72" customWidth="1"/>
    <col min="7" max="7" width="10.625" style="56" customWidth="1"/>
    <col min="8" max="8" width="10.125" style="56" customWidth="1"/>
    <col min="9" max="9" width="13.375" style="56" customWidth="1"/>
    <col min="10" max="16384" width="9.125" style="12" customWidth="1"/>
  </cols>
  <sheetData>
    <row r="1" spans="1:4" ht="15">
      <c r="A1" s="5"/>
      <c r="B1" s="27" t="s">
        <v>73</v>
      </c>
      <c r="C1" s="5"/>
      <c r="D1" s="16"/>
    </row>
    <row r="2" spans="1:4" ht="15">
      <c r="A2" s="5"/>
      <c r="B2" s="27" t="s">
        <v>59</v>
      </c>
      <c r="C2" s="5"/>
      <c r="D2" s="16"/>
    </row>
    <row r="3" spans="1:4" ht="15">
      <c r="A3" s="5"/>
      <c r="B3" s="21"/>
      <c r="C3" s="5"/>
      <c r="D3" s="16" t="s">
        <v>77</v>
      </c>
    </row>
    <row r="4" spans="1:5" ht="15.75">
      <c r="A4" s="17"/>
      <c r="B4" s="6"/>
      <c r="C4" s="7"/>
      <c r="D4" s="26" t="s">
        <v>58</v>
      </c>
      <c r="E4" s="24"/>
    </row>
    <row r="5" spans="1:5" ht="15">
      <c r="A5" s="8"/>
      <c r="B5" s="6"/>
      <c r="C5" s="7"/>
      <c r="D5" s="18"/>
      <c r="E5" s="24"/>
    </row>
    <row r="6" spans="1:9" s="15" customFormat="1" ht="22.5">
      <c r="A6" s="78" t="s">
        <v>0</v>
      </c>
      <c r="B6" s="78" t="s">
        <v>1</v>
      </c>
      <c r="C6" s="79" t="s">
        <v>2</v>
      </c>
      <c r="D6" s="80" t="s">
        <v>3</v>
      </c>
      <c r="E6" s="77" t="s">
        <v>60</v>
      </c>
      <c r="F6" s="81" t="s">
        <v>67</v>
      </c>
      <c r="G6" s="77" t="s">
        <v>65</v>
      </c>
      <c r="H6" s="77" t="s">
        <v>68</v>
      </c>
      <c r="I6" s="77" t="s">
        <v>66</v>
      </c>
    </row>
    <row r="7" spans="1:9" s="14" customFormat="1" ht="15.75">
      <c r="A7" s="28">
        <v>710</v>
      </c>
      <c r="B7" s="28"/>
      <c r="C7" s="29"/>
      <c r="D7" s="40" t="s">
        <v>14</v>
      </c>
      <c r="E7" s="30" t="e">
        <f>#REF!+E8+#REF!+#REF!</f>
        <v>#REF!</v>
      </c>
      <c r="F7" s="73">
        <f>F8</f>
        <v>0</v>
      </c>
      <c r="G7" s="73">
        <f>G8</f>
        <v>3000</v>
      </c>
      <c r="H7" s="73">
        <f>H8</f>
        <v>0</v>
      </c>
      <c r="I7" s="58">
        <f>F7+G7-H7</f>
        <v>3000</v>
      </c>
    </row>
    <row r="8" spans="1:9" s="13" customFormat="1" ht="15.75">
      <c r="A8" s="33"/>
      <c r="B8" s="33">
        <v>71015</v>
      </c>
      <c r="C8" s="36"/>
      <c r="D8" s="39" t="s">
        <v>16</v>
      </c>
      <c r="E8" s="37">
        <f>SUM(E9:E10)</f>
        <v>143805</v>
      </c>
      <c r="F8" s="59"/>
      <c r="G8" s="61">
        <f>SUM(G9:G10)</f>
        <v>3000</v>
      </c>
      <c r="H8" s="61">
        <f>SUM(H9:H10)</f>
        <v>0</v>
      </c>
      <c r="I8" s="61">
        <f>F8+G8-H8</f>
        <v>3000</v>
      </c>
    </row>
    <row r="9" spans="1:9" ht="15" outlineLevel="1">
      <c r="A9" s="28"/>
      <c r="B9" s="28"/>
      <c r="C9" s="42">
        <v>4010</v>
      </c>
      <c r="D9" s="35" t="s">
        <v>6</v>
      </c>
      <c r="E9" s="38">
        <v>139164</v>
      </c>
      <c r="F9" s="60">
        <v>207730</v>
      </c>
      <c r="G9" s="62">
        <v>2400</v>
      </c>
      <c r="H9" s="62"/>
      <c r="I9" s="62">
        <f>F9+G9-H9</f>
        <v>210130</v>
      </c>
    </row>
    <row r="10" spans="1:9" ht="25.5" outlineLevel="1">
      <c r="A10" s="28"/>
      <c r="B10" s="28"/>
      <c r="C10" s="32">
        <v>4440</v>
      </c>
      <c r="D10" s="35" t="s">
        <v>11</v>
      </c>
      <c r="E10" s="38">
        <v>4641</v>
      </c>
      <c r="F10" s="60">
        <v>6240</v>
      </c>
      <c r="G10" s="62">
        <v>600</v>
      </c>
      <c r="H10" s="62"/>
      <c r="I10" s="62">
        <f aca="true" t="shared" si="0" ref="I10:I20">F10+G10-H10</f>
        <v>6840</v>
      </c>
    </row>
    <row r="11" spans="1:9" s="14" customFormat="1" ht="15.75">
      <c r="A11" s="45">
        <v>750</v>
      </c>
      <c r="B11" s="45"/>
      <c r="C11" s="45"/>
      <c r="D11" s="46" t="s">
        <v>48</v>
      </c>
      <c r="E11" s="30" t="e">
        <f>E12+#REF!+E14+#REF!+#REF!</f>
        <v>#REF!</v>
      </c>
      <c r="F11" s="73">
        <f>F12+F14+F16</f>
        <v>0</v>
      </c>
      <c r="G11" s="73">
        <f>G12+G14+G16</f>
        <v>5013</v>
      </c>
      <c r="H11" s="73">
        <f>H12+H14+H16</f>
        <v>4508</v>
      </c>
      <c r="I11" s="58">
        <f t="shared" si="0"/>
        <v>505</v>
      </c>
    </row>
    <row r="12" spans="1:9" s="13" customFormat="1" ht="15.75" outlineLevel="1">
      <c r="A12" s="42"/>
      <c r="B12" s="47">
        <v>75011</v>
      </c>
      <c r="C12" s="47"/>
      <c r="D12" s="48" t="s">
        <v>22</v>
      </c>
      <c r="E12" s="37">
        <f>SUM(E13:E13)</f>
        <v>5866</v>
      </c>
      <c r="F12" s="59"/>
      <c r="G12" s="61">
        <f>SUM(G13:G13)</f>
        <v>207</v>
      </c>
      <c r="H12" s="61">
        <f>SUM(H13:H13)</f>
        <v>0</v>
      </c>
      <c r="I12" s="61">
        <f t="shared" si="0"/>
        <v>207</v>
      </c>
    </row>
    <row r="13" spans="1:9" ht="25.5" outlineLevel="2">
      <c r="A13" s="28"/>
      <c r="B13" s="28"/>
      <c r="C13" s="32">
        <v>4440</v>
      </c>
      <c r="D13" s="35" t="s">
        <v>11</v>
      </c>
      <c r="E13" s="38">
        <v>5866</v>
      </c>
      <c r="F13" s="60">
        <v>6230</v>
      </c>
      <c r="G13" s="62">
        <v>207</v>
      </c>
      <c r="H13" s="62"/>
      <c r="I13" s="62">
        <f t="shared" si="0"/>
        <v>6437</v>
      </c>
    </row>
    <row r="14" spans="1:9" s="13" customFormat="1" ht="15.75" outlineLevel="1">
      <c r="A14" s="33"/>
      <c r="B14" s="33">
        <v>75020</v>
      </c>
      <c r="C14" s="36"/>
      <c r="D14" s="39" t="s">
        <v>17</v>
      </c>
      <c r="E14" s="37">
        <f>SUM(E15:E15)</f>
        <v>56842</v>
      </c>
      <c r="F14" s="59"/>
      <c r="G14" s="61">
        <f>SUM(G15:G15)</f>
        <v>298</v>
      </c>
      <c r="H14" s="61">
        <f>SUM(H15:H15)</f>
        <v>0</v>
      </c>
      <c r="I14" s="61">
        <f t="shared" si="0"/>
        <v>298</v>
      </c>
    </row>
    <row r="15" spans="1:9" ht="25.5" outlineLevel="2">
      <c r="A15" s="28"/>
      <c r="B15" s="28"/>
      <c r="C15" s="32">
        <v>4440</v>
      </c>
      <c r="D15" s="35" t="s">
        <v>11</v>
      </c>
      <c r="E15" s="38">
        <v>56842</v>
      </c>
      <c r="F15" s="60">
        <v>60650</v>
      </c>
      <c r="G15" s="62">
        <v>298</v>
      </c>
      <c r="H15" s="62"/>
      <c r="I15" s="62">
        <f t="shared" si="0"/>
        <v>60948</v>
      </c>
    </row>
    <row r="16" spans="1:9" s="22" customFormat="1" ht="15.75" outlineLevel="1">
      <c r="A16" s="33"/>
      <c r="B16" s="33">
        <v>75045</v>
      </c>
      <c r="C16" s="36"/>
      <c r="D16" s="39" t="s">
        <v>78</v>
      </c>
      <c r="E16" s="37" t="e">
        <f>SUM(E17:E23)</f>
        <v>#REF!</v>
      </c>
      <c r="F16" s="59"/>
      <c r="G16" s="61">
        <f>SUM(G17:G21)</f>
        <v>4508</v>
      </c>
      <c r="H16" s="61">
        <f>SUM(H17:H21)</f>
        <v>4508</v>
      </c>
      <c r="I16" s="61">
        <f t="shared" si="0"/>
        <v>0</v>
      </c>
    </row>
    <row r="17" spans="1:9" s="22" customFormat="1" ht="15" outlineLevel="2">
      <c r="A17" s="28"/>
      <c r="B17" s="28"/>
      <c r="C17" s="49">
        <v>4110</v>
      </c>
      <c r="D17" s="44" t="s">
        <v>79</v>
      </c>
      <c r="E17" s="38">
        <v>758</v>
      </c>
      <c r="F17" s="60">
        <v>607</v>
      </c>
      <c r="G17" s="62">
        <v>3</v>
      </c>
      <c r="H17" s="62"/>
      <c r="I17" s="62">
        <f t="shared" si="0"/>
        <v>610</v>
      </c>
    </row>
    <row r="18" spans="1:9" s="22" customFormat="1" ht="21.75" customHeight="1" outlineLevel="2">
      <c r="A18" s="28"/>
      <c r="B18" s="28"/>
      <c r="C18" s="49">
        <v>4210</v>
      </c>
      <c r="D18" s="44" t="s">
        <v>4</v>
      </c>
      <c r="E18" s="38">
        <v>15076</v>
      </c>
      <c r="F18" s="60">
        <v>14106</v>
      </c>
      <c r="G18" s="62"/>
      <c r="H18" s="62">
        <v>427</v>
      </c>
      <c r="I18" s="62">
        <f t="shared" si="0"/>
        <v>13679</v>
      </c>
    </row>
    <row r="19" spans="1:9" s="22" customFormat="1" ht="25.5" outlineLevel="2">
      <c r="A19" s="28"/>
      <c r="B19" s="28"/>
      <c r="C19" s="49">
        <v>4230</v>
      </c>
      <c r="D19" s="44" t="s">
        <v>70</v>
      </c>
      <c r="E19" s="38">
        <v>15076</v>
      </c>
      <c r="F19" s="60"/>
      <c r="G19" s="62">
        <v>357</v>
      </c>
      <c r="H19" s="62"/>
      <c r="I19" s="62">
        <f>F19+G19-H19</f>
        <v>357</v>
      </c>
    </row>
    <row r="20" spans="1:9" s="22" customFormat="1" ht="15" outlineLevel="2">
      <c r="A20" s="28"/>
      <c r="B20" s="28"/>
      <c r="C20" s="49">
        <v>4280</v>
      </c>
      <c r="D20" s="44" t="s">
        <v>80</v>
      </c>
      <c r="E20" s="38">
        <v>12584</v>
      </c>
      <c r="F20" s="60">
        <v>24000</v>
      </c>
      <c r="G20" s="62"/>
      <c r="H20" s="62">
        <v>4081</v>
      </c>
      <c r="I20" s="62">
        <f t="shared" si="0"/>
        <v>19919</v>
      </c>
    </row>
    <row r="21" spans="1:9" s="22" customFormat="1" ht="25.5" outlineLevel="2">
      <c r="A21" s="28"/>
      <c r="B21" s="28"/>
      <c r="C21" s="49">
        <v>4400</v>
      </c>
      <c r="D21" s="44" t="s">
        <v>74</v>
      </c>
      <c r="E21" s="38">
        <v>12584</v>
      </c>
      <c r="F21" s="60"/>
      <c r="G21" s="62">
        <v>4148</v>
      </c>
      <c r="H21" s="62"/>
      <c r="I21" s="62">
        <f>F21+G21-H21</f>
        <v>4148</v>
      </c>
    </row>
    <row r="22" spans="1:9" s="14" customFormat="1" ht="15.75">
      <c r="A22" s="28">
        <v>801</v>
      </c>
      <c r="B22" s="28"/>
      <c r="C22" s="32"/>
      <c r="D22" s="40" t="s">
        <v>31</v>
      </c>
      <c r="E22" s="30" t="e">
        <f>#REF!+E23+#REF!+E26+E34+#REF!+E38+E42</f>
        <v>#REF!</v>
      </c>
      <c r="F22" s="73">
        <f>F23+F26+F34+F38+F42</f>
        <v>0</v>
      </c>
      <c r="G22" s="73">
        <f>G23+G26+G34+G38+G42</f>
        <v>200585</v>
      </c>
      <c r="H22" s="73">
        <f>H23+H26+H34+H38+H42</f>
        <v>71920</v>
      </c>
      <c r="I22" s="58">
        <f>F22+G22-H22</f>
        <v>128665</v>
      </c>
    </row>
    <row r="23" spans="1:9" s="13" customFormat="1" ht="15.75">
      <c r="A23" s="28"/>
      <c r="B23" s="33">
        <v>80111</v>
      </c>
      <c r="C23" s="32"/>
      <c r="D23" s="39" t="s">
        <v>32</v>
      </c>
      <c r="E23" s="37">
        <f>SUM(E24:E25)</f>
        <v>1900</v>
      </c>
      <c r="F23" s="59"/>
      <c r="G23" s="61">
        <f>SUM(G24:G25)</f>
        <v>22000</v>
      </c>
      <c r="H23" s="61">
        <f>SUM(H24:H25)</f>
        <v>0</v>
      </c>
      <c r="I23" s="61">
        <f>F23+G23-H23</f>
        <v>22000</v>
      </c>
    </row>
    <row r="24" spans="1:12" ht="25.5" outlineLevel="1">
      <c r="A24" s="28"/>
      <c r="B24" s="28"/>
      <c r="C24" s="49">
        <v>4240</v>
      </c>
      <c r="D24" s="44" t="s">
        <v>26</v>
      </c>
      <c r="E24" s="38"/>
      <c r="F24" s="60"/>
      <c r="G24" s="62">
        <v>2000</v>
      </c>
      <c r="H24" s="62"/>
      <c r="I24" s="62">
        <f>F24+G24-H24</f>
        <v>2000</v>
      </c>
      <c r="K24" s="83"/>
      <c r="L24" s="83"/>
    </row>
    <row r="25" spans="1:9" ht="15" outlineLevel="1">
      <c r="A25" s="28"/>
      <c r="B25" s="28"/>
      <c r="C25" s="32">
        <v>4270</v>
      </c>
      <c r="D25" s="35" t="s">
        <v>13</v>
      </c>
      <c r="E25" s="38">
        <v>1900</v>
      </c>
      <c r="F25" s="60">
        <v>2600</v>
      </c>
      <c r="G25" s="62">
        <v>20000</v>
      </c>
      <c r="H25" s="62"/>
      <c r="I25" s="62">
        <f>F25+G25-H25</f>
        <v>22600</v>
      </c>
    </row>
    <row r="26" spans="1:9" s="13" customFormat="1" ht="15.75">
      <c r="A26" s="28"/>
      <c r="B26" s="33">
        <v>80130</v>
      </c>
      <c r="C26" s="32"/>
      <c r="D26" s="39" t="s">
        <v>33</v>
      </c>
      <c r="E26" s="37">
        <f>SUM(E27:E33)</f>
        <v>635992</v>
      </c>
      <c r="F26" s="59"/>
      <c r="G26" s="61">
        <f>SUM(G27:G33)</f>
        <v>95000</v>
      </c>
      <c r="H26" s="61">
        <f>SUM(H27:H33)</f>
        <v>35000</v>
      </c>
      <c r="I26" s="61">
        <f aca="true" t="shared" si="1" ref="I26:I33">F26+G26-H26</f>
        <v>60000</v>
      </c>
    </row>
    <row r="27" spans="1:9" ht="51" outlineLevel="1">
      <c r="A27" s="28"/>
      <c r="B27" s="28"/>
      <c r="C27" s="32">
        <v>2310</v>
      </c>
      <c r="D27" s="35" t="s">
        <v>47</v>
      </c>
      <c r="E27" s="38">
        <v>16279</v>
      </c>
      <c r="F27" s="60">
        <v>35000</v>
      </c>
      <c r="G27" s="62"/>
      <c r="H27" s="62">
        <v>35000</v>
      </c>
      <c r="I27" s="62">
        <f t="shared" si="1"/>
        <v>0</v>
      </c>
    </row>
    <row r="28" spans="1:9" ht="51" outlineLevel="1">
      <c r="A28" s="28"/>
      <c r="B28" s="28"/>
      <c r="C28" s="32">
        <v>2320</v>
      </c>
      <c r="D28" s="35" t="s">
        <v>75</v>
      </c>
      <c r="E28" s="38"/>
      <c r="F28" s="60"/>
      <c r="G28" s="62">
        <v>235</v>
      </c>
      <c r="H28" s="62"/>
      <c r="I28" s="62">
        <f t="shared" si="1"/>
        <v>235</v>
      </c>
    </row>
    <row r="29" spans="1:9" ht="63.75" outlineLevel="1">
      <c r="A29" s="28"/>
      <c r="B29" s="28"/>
      <c r="C29" s="32">
        <v>2330</v>
      </c>
      <c r="D29" s="35" t="s">
        <v>76</v>
      </c>
      <c r="E29" s="38"/>
      <c r="F29" s="60"/>
      <c r="G29" s="62">
        <v>34765</v>
      </c>
      <c r="H29" s="62"/>
      <c r="I29" s="62">
        <f t="shared" si="1"/>
        <v>34765</v>
      </c>
    </row>
    <row r="30" spans="1:12" ht="15" outlineLevel="1">
      <c r="A30" s="28"/>
      <c r="B30" s="28"/>
      <c r="C30" s="32">
        <v>4210</v>
      </c>
      <c r="D30" s="35" t="s">
        <v>4</v>
      </c>
      <c r="E30" s="38">
        <v>359744</v>
      </c>
      <c r="F30" s="60">
        <v>349690</v>
      </c>
      <c r="G30" s="62">
        <v>10000</v>
      </c>
      <c r="H30" s="62"/>
      <c r="I30" s="62">
        <f t="shared" si="1"/>
        <v>359690</v>
      </c>
      <c r="K30" s="83"/>
      <c r="L30" s="83"/>
    </row>
    <row r="31" spans="1:12" ht="25.5" outlineLevel="1">
      <c r="A31" s="28"/>
      <c r="B31" s="28"/>
      <c r="C31" s="49">
        <v>4240</v>
      </c>
      <c r="D31" s="44" t="s">
        <v>26</v>
      </c>
      <c r="E31" s="38"/>
      <c r="F31" s="60">
        <v>1500</v>
      </c>
      <c r="G31" s="62">
        <v>5000</v>
      </c>
      <c r="H31" s="62"/>
      <c r="I31" s="62">
        <f t="shared" si="1"/>
        <v>6500</v>
      </c>
      <c r="K31" s="83"/>
      <c r="L31" s="83"/>
    </row>
    <row r="32" spans="1:12" ht="15" outlineLevel="1">
      <c r="A32" s="28"/>
      <c r="B32" s="28"/>
      <c r="C32" s="32">
        <v>4270</v>
      </c>
      <c r="D32" s="35" t="s">
        <v>8</v>
      </c>
      <c r="E32" s="38">
        <v>82631</v>
      </c>
      <c r="F32" s="60">
        <v>15426</v>
      </c>
      <c r="G32" s="62">
        <f>5000+20000</f>
        <v>25000</v>
      </c>
      <c r="H32" s="62"/>
      <c r="I32" s="62">
        <f t="shared" si="1"/>
        <v>40426</v>
      </c>
      <c r="K32" s="83"/>
      <c r="L32" s="83"/>
    </row>
    <row r="33" spans="1:9" ht="25.5" outlineLevel="1">
      <c r="A33" s="28"/>
      <c r="B33" s="28"/>
      <c r="C33" s="42">
        <v>6050</v>
      </c>
      <c r="D33" s="43" t="s">
        <v>46</v>
      </c>
      <c r="E33" s="41">
        <v>177338</v>
      </c>
      <c r="F33" s="67">
        <v>206190</v>
      </c>
      <c r="G33" s="63">
        <v>20000</v>
      </c>
      <c r="H33" s="63"/>
      <c r="I33" s="62">
        <f t="shared" si="1"/>
        <v>226190</v>
      </c>
    </row>
    <row r="34" spans="1:9" s="13" customFormat="1" ht="15.75">
      <c r="A34" s="28"/>
      <c r="B34" s="33">
        <v>80132</v>
      </c>
      <c r="C34" s="32"/>
      <c r="D34" s="39" t="s">
        <v>34</v>
      </c>
      <c r="E34" s="37">
        <f>SUM(E35:E37)</f>
        <v>39788</v>
      </c>
      <c r="F34" s="59"/>
      <c r="G34" s="61">
        <f>SUM(G35:G37)</f>
        <v>66600</v>
      </c>
      <c r="H34" s="61">
        <f>SUM(H35:H37)</f>
        <v>36600</v>
      </c>
      <c r="I34" s="61">
        <f>F34+G34-H34</f>
        <v>30000</v>
      </c>
    </row>
    <row r="35" spans="1:9" ht="25.5" outlineLevel="1">
      <c r="A35" s="28"/>
      <c r="B35" s="28"/>
      <c r="C35" s="49">
        <v>4240</v>
      </c>
      <c r="D35" s="44" t="s">
        <v>26</v>
      </c>
      <c r="E35" s="38"/>
      <c r="F35" s="60"/>
      <c r="G35" s="62">
        <v>30000</v>
      </c>
      <c r="H35" s="62"/>
      <c r="I35" s="62">
        <f>F35+G35-H35</f>
        <v>30000</v>
      </c>
    </row>
    <row r="36" spans="1:9" ht="15" outlineLevel="1">
      <c r="A36" s="28"/>
      <c r="B36" s="28"/>
      <c r="C36" s="32">
        <v>4300</v>
      </c>
      <c r="D36" s="35" t="s">
        <v>15</v>
      </c>
      <c r="E36" s="38">
        <v>39788</v>
      </c>
      <c r="F36" s="60">
        <v>41230</v>
      </c>
      <c r="G36" s="62"/>
      <c r="H36" s="62">
        <v>36600</v>
      </c>
      <c r="I36" s="62">
        <f>F36+G36-H36</f>
        <v>4630</v>
      </c>
    </row>
    <row r="37" spans="1:9" ht="25.5" outlineLevel="1">
      <c r="A37" s="28"/>
      <c r="B37" s="28"/>
      <c r="C37" s="32">
        <v>4440</v>
      </c>
      <c r="D37" s="35" t="s">
        <v>74</v>
      </c>
      <c r="E37" s="38"/>
      <c r="F37" s="60"/>
      <c r="G37" s="62">
        <v>36600</v>
      </c>
      <c r="H37" s="62"/>
      <c r="I37" s="62">
        <f>F37+G37-H37</f>
        <v>36600</v>
      </c>
    </row>
    <row r="38" spans="1:9" s="13" customFormat="1" ht="15.75">
      <c r="A38" s="28"/>
      <c r="B38" s="28">
        <v>80146</v>
      </c>
      <c r="C38" s="32"/>
      <c r="D38" s="39" t="s">
        <v>35</v>
      </c>
      <c r="E38" s="34">
        <f>SUM(E39:E41)</f>
        <v>39113</v>
      </c>
      <c r="F38" s="59"/>
      <c r="G38" s="59">
        <f>SUM(G39:G41)</f>
        <v>3010</v>
      </c>
      <c r="H38" s="59">
        <f>SUM(H39:H41)</f>
        <v>320</v>
      </c>
      <c r="I38" s="61">
        <f>F38+G38-H38</f>
        <v>2690</v>
      </c>
    </row>
    <row r="39" spans="1:9" ht="51" outlineLevel="1">
      <c r="A39" s="28"/>
      <c r="B39" s="28"/>
      <c r="C39" s="32">
        <v>2310</v>
      </c>
      <c r="D39" s="35" t="s">
        <v>36</v>
      </c>
      <c r="E39" s="50">
        <v>5430</v>
      </c>
      <c r="F39" s="65">
        <v>7000</v>
      </c>
      <c r="G39" s="65">
        <v>689</v>
      </c>
      <c r="H39" s="65"/>
      <c r="I39" s="62">
        <f aca="true" t="shared" si="2" ref="I39:I49">F39+G39-H39</f>
        <v>7689</v>
      </c>
    </row>
    <row r="40" spans="1:9" ht="15" outlineLevel="1">
      <c r="A40" s="28"/>
      <c r="B40" s="28"/>
      <c r="C40" s="32">
        <v>4300</v>
      </c>
      <c r="D40" s="35" t="s">
        <v>15</v>
      </c>
      <c r="E40" s="51">
        <v>27446</v>
      </c>
      <c r="F40" s="66">
        <v>42500</v>
      </c>
      <c r="G40" s="66">
        <v>2321</v>
      </c>
      <c r="H40" s="66"/>
      <c r="I40" s="62">
        <f t="shared" si="2"/>
        <v>44821</v>
      </c>
    </row>
    <row r="41" spans="1:9" ht="15" outlineLevel="1">
      <c r="A41" s="28"/>
      <c r="B41" s="28"/>
      <c r="C41" s="32">
        <v>4410</v>
      </c>
      <c r="D41" s="35" t="s">
        <v>9</v>
      </c>
      <c r="E41" s="50">
        <v>6237</v>
      </c>
      <c r="F41" s="67">
        <v>7420</v>
      </c>
      <c r="G41" s="67"/>
      <c r="H41" s="67">
        <v>320</v>
      </c>
      <c r="I41" s="62">
        <f t="shared" si="2"/>
        <v>7100</v>
      </c>
    </row>
    <row r="42" spans="1:9" s="13" customFormat="1" ht="15.75">
      <c r="A42" s="28"/>
      <c r="B42" s="33">
        <v>80195</v>
      </c>
      <c r="C42" s="32"/>
      <c r="D42" s="39" t="s">
        <v>18</v>
      </c>
      <c r="E42" s="37">
        <f>SUM(E43:E49)</f>
        <v>77226</v>
      </c>
      <c r="F42" s="59"/>
      <c r="G42" s="61">
        <f>SUM(G43:G49)</f>
        <v>13975</v>
      </c>
      <c r="H42" s="61">
        <f>SUM(H43:H49)</f>
        <v>0</v>
      </c>
      <c r="I42" s="61">
        <f t="shared" si="2"/>
        <v>13975</v>
      </c>
    </row>
    <row r="43" spans="1:9" ht="15" outlineLevel="1">
      <c r="A43" s="28"/>
      <c r="B43" s="28"/>
      <c r="C43" s="32">
        <v>4170</v>
      </c>
      <c r="D43" s="35" t="s">
        <v>49</v>
      </c>
      <c r="E43" s="38">
        <v>1990</v>
      </c>
      <c r="F43" s="60">
        <v>2000</v>
      </c>
      <c r="G43" s="62">
        <v>2800</v>
      </c>
      <c r="H43" s="62"/>
      <c r="I43" s="62">
        <f t="shared" si="2"/>
        <v>4800</v>
      </c>
    </row>
    <row r="44" spans="1:9" ht="15" outlineLevel="1">
      <c r="A44" s="28"/>
      <c r="B44" s="28"/>
      <c r="C44" s="32">
        <v>4210</v>
      </c>
      <c r="D44" s="35" t="s">
        <v>4</v>
      </c>
      <c r="E44" s="38">
        <v>13681</v>
      </c>
      <c r="F44" s="60">
        <f>ROUND(14000*101.9%,-1)-6120</f>
        <v>8150</v>
      </c>
      <c r="G44" s="62">
        <v>2000</v>
      </c>
      <c r="H44" s="62"/>
      <c r="I44" s="62">
        <f t="shared" si="2"/>
        <v>10150</v>
      </c>
    </row>
    <row r="45" spans="1:9" ht="15" outlineLevel="1">
      <c r="A45" s="28"/>
      <c r="B45" s="28"/>
      <c r="C45" s="32">
        <v>4300</v>
      </c>
      <c r="D45" s="35" t="s">
        <v>37</v>
      </c>
      <c r="E45" s="38">
        <v>8938</v>
      </c>
      <c r="F45" s="60">
        <v>2550</v>
      </c>
      <c r="G45" s="62">
        <v>1500</v>
      </c>
      <c r="H45" s="62"/>
      <c r="I45" s="62">
        <f t="shared" si="2"/>
        <v>4050</v>
      </c>
    </row>
    <row r="46" spans="1:9" ht="25.5" outlineLevel="1">
      <c r="A46" s="28"/>
      <c r="B46" s="28"/>
      <c r="C46" s="32">
        <v>4440</v>
      </c>
      <c r="D46" s="35" t="s">
        <v>11</v>
      </c>
      <c r="E46" s="38">
        <v>52617</v>
      </c>
      <c r="F46" s="60">
        <v>79550</v>
      </c>
      <c r="G46" s="62">
        <v>25</v>
      </c>
      <c r="H46" s="62"/>
      <c r="I46" s="62">
        <f t="shared" si="2"/>
        <v>79575</v>
      </c>
    </row>
    <row r="47" spans="1:9" ht="25.5" outlineLevel="1">
      <c r="A47" s="28"/>
      <c r="B47" s="28"/>
      <c r="C47" s="32">
        <v>4700</v>
      </c>
      <c r="D47" s="35" t="s">
        <v>61</v>
      </c>
      <c r="E47" s="38">
        <v>0</v>
      </c>
      <c r="F47" s="60"/>
      <c r="G47" s="62">
        <v>2000</v>
      </c>
      <c r="H47" s="62"/>
      <c r="I47" s="62">
        <f t="shared" si="2"/>
        <v>2000</v>
      </c>
    </row>
    <row r="48" spans="1:9" ht="25.5" outlineLevel="1">
      <c r="A48" s="28"/>
      <c r="B48" s="28"/>
      <c r="C48" s="32">
        <v>4740</v>
      </c>
      <c r="D48" s="35" t="s">
        <v>62</v>
      </c>
      <c r="E48" s="38">
        <v>0</v>
      </c>
      <c r="F48" s="60">
        <v>1020</v>
      </c>
      <c r="G48" s="62">
        <v>150</v>
      </c>
      <c r="H48" s="62"/>
      <c r="I48" s="62">
        <f t="shared" si="2"/>
        <v>1170</v>
      </c>
    </row>
    <row r="49" spans="1:9" ht="25.5" outlineLevel="1">
      <c r="A49" s="28"/>
      <c r="B49" s="28"/>
      <c r="C49" s="32">
        <v>4750</v>
      </c>
      <c r="D49" s="35" t="s">
        <v>63</v>
      </c>
      <c r="E49" s="38">
        <v>0</v>
      </c>
      <c r="F49" s="60">
        <v>5100</v>
      </c>
      <c r="G49" s="62">
        <f>5000+500</f>
        <v>5500</v>
      </c>
      <c r="H49" s="62"/>
      <c r="I49" s="62">
        <f t="shared" si="2"/>
        <v>10600</v>
      </c>
    </row>
    <row r="50" spans="1:9" s="22" customFormat="1" ht="15.75">
      <c r="A50" s="28">
        <v>851</v>
      </c>
      <c r="B50" s="28"/>
      <c r="C50" s="29"/>
      <c r="D50" s="40" t="s">
        <v>19</v>
      </c>
      <c r="E50" s="30" t="e">
        <f>E51+#REF!+#REF!+#REF!</f>
        <v>#REF!</v>
      </c>
      <c r="F50" s="73">
        <f>F51</f>
        <v>0</v>
      </c>
      <c r="G50" s="73">
        <f>G51</f>
        <v>0</v>
      </c>
      <c r="H50" s="73">
        <f>H51</f>
        <v>75800</v>
      </c>
      <c r="I50" s="58">
        <f>F50+G50-H50</f>
        <v>-75800</v>
      </c>
    </row>
    <row r="51" spans="1:9" s="22" customFormat="1" ht="51">
      <c r="A51" s="33"/>
      <c r="B51" s="33">
        <v>85156</v>
      </c>
      <c r="C51" s="36"/>
      <c r="D51" s="39" t="s">
        <v>24</v>
      </c>
      <c r="E51" s="37">
        <f>SUM(E52:E52)</f>
        <v>1047850</v>
      </c>
      <c r="F51" s="59"/>
      <c r="G51" s="61">
        <f>SUM(G52:G52)</f>
        <v>0</v>
      </c>
      <c r="H51" s="61">
        <f>SUM(H52:H52)</f>
        <v>75800</v>
      </c>
      <c r="I51" s="61">
        <f>F51+G51-H51</f>
        <v>-75800</v>
      </c>
    </row>
    <row r="52" spans="1:9" s="22" customFormat="1" ht="15" outlineLevel="1">
      <c r="A52" s="52"/>
      <c r="B52" s="52"/>
      <c r="C52" s="49">
        <v>4130</v>
      </c>
      <c r="D52" s="44" t="s">
        <v>20</v>
      </c>
      <c r="E52" s="38">
        <v>1047850</v>
      </c>
      <c r="F52" s="60">
        <v>1158800</v>
      </c>
      <c r="G52" s="62"/>
      <c r="H52" s="62">
        <v>75800</v>
      </c>
      <c r="I52" s="62">
        <f>F52+G52-H52</f>
        <v>1083000</v>
      </c>
    </row>
    <row r="53" spans="1:9" s="3" customFormat="1" ht="15.75">
      <c r="A53" s="28">
        <v>852</v>
      </c>
      <c r="B53" s="28"/>
      <c r="C53" s="29"/>
      <c r="D53" s="40" t="s">
        <v>25</v>
      </c>
      <c r="E53" s="30" t="e">
        <f>#REF!+E54+E79+E82+E77+#REF!+#REF!+E70</f>
        <v>#REF!</v>
      </c>
      <c r="F53" s="73">
        <f>F54+F79+F82+F77+F70</f>
        <v>0</v>
      </c>
      <c r="G53" s="73">
        <f>G54+G79+G82+G77+G70</f>
        <v>96278</v>
      </c>
      <c r="H53" s="73">
        <f>H54+H79+H82+H77+H70</f>
        <v>74261</v>
      </c>
      <c r="I53" s="58">
        <f>F53+G53-H53</f>
        <v>22017</v>
      </c>
    </row>
    <row r="54" spans="1:9" s="4" customFormat="1" ht="15.75">
      <c r="A54" s="33"/>
      <c r="B54" s="33">
        <v>85202</v>
      </c>
      <c r="C54" s="36"/>
      <c r="D54" s="39" t="s">
        <v>27</v>
      </c>
      <c r="E54" s="37">
        <f>SUM(E55:E69)</f>
        <v>6854052</v>
      </c>
      <c r="F54" s="59"/>
      <c r="G54" s="59">
        <f>SUM(G55:G69)</f>
        <v>85006</v>
      </c>
      <c r="H54" s="59">
        <f>SUM(H55:H69)</f>
        <v>65253</v>
      </c>
      <c r="I54" s="61">
        <f aca="true" t="shared" si="3" ref="I54:I69">F54+G54-H54</f>
        <v>19753</v>
      </c>
    </row>
    <row r="55" spans="1:9" s="22" customFormat="1" ht="25.5" outlineLevel="1">
      <c r="A55" s="52"/>
      <c r="B55" s="52"/>
      <c r="C55" s="49">
        <v>3020</v>
      </c>
      <c r="D55" s="44" t="s">
        <v>5</v>
      </c>
      <c r="E55" s="38">
        <v>33197</v>
      </c>
      <c r="F55" s="60">
        <v>78600</v>
      </c>
      <c r="G55" s="62"/>
      <c r="H55" s="62">
        <v>43800</v>
      </c>
      <c r="I55" s="62">
        <f t="shared" si="3"/>
        <v>34800</v>
      </c>
    </row>
    <row r="56" spans="1:9" s="22" customFormat="1" ht="15" outlineLevel="1">
      <c r="A56" s="52"/>
      <c r="B56" s="52"/>
      <c r="C56" s="49">
        <v>4010</v>
      </c>
      <c r="D56" s="44" t="s">
        <v>6</v>
      </c>
      <c r="E56" s="38">
        <v>4547291</v>
      </c>
      <c r="F56" s="60">
        <v>4463410</v>
      </c>
      <c r="G56" s="62">
        <v>43800</v>
      </c>
      <c r="H56" s="62"/>
      <c r="I56" s="62">
        <f t="shared" si="3"/>
        <v>4507210</v>
      </c>
    </row>
    <row r="57" spans="1:9" s="22" customFormat="1" ht="15" outlineLevel="1">
      <c r="A57" s="52"/>
      <c r="B57" s="52"/>
      <c r="C57" s="49">
        <v>4040</v>
      </c>
      <c r="D57" s="44" t="s">
        <v>7</v>
      </c>
      <c r="E57" s="38">
        <v>364944</v>
      </c>
      <c r="F57" s="60">
        <v>351000</v>
      </c>
      <c r="G57" s="62"/>
      <c r="H57" s="62">
        <v>6753</v>
      </c>
      <c r="I57" s="62">
        <f t="shared" si="3"/>
        <v>344247</v>
      </c>
    </row>
    <row r="58" spans="1:9" s="22" customFormat="1" ht="15" outlineLevel="1">
      <c r="A58" s="52"/>
      <c r="B58" s="52"/>
      <c r="C58" s="49">
        <v>4140</v>
      </c>
      <c r="D58" s="44" t="s">
        <v>52</v>
      </c>
      <c r="E58" s="38"/>
      <c r="F58" s="60"/>
      <c r="G58" s="62">
        <v>7000</v>
      </c>
      <c r="H58" s="62"/>
      <c r="I58" s="62">
        <f t="shared" si="3"/>
        <v>7000</v>
      </c>
    </row>
    <row r="59" spans="1:9" s="22" customFormat="1" ht="15" outlineLevel="1">
      <c r="A59" s="52"/>
      <c r="B59" s="52"/>
      <c r="C59" s="49">
        <v>4170</v>
      </c>
      <c r="D59" s="44" t="s">
        <v>51</v>
      </c>
      <c r="E59" s="38">
        <v>19227</v>
      </c>
      <c r="F59" s="60">
        <v>17900</v>
      </c>
      <c r="G59" s="62"/>
      <c r="H59" s="62">
        <v>4000</v>
      </c>
      <c r="I59" s="62">
        <f t="shared" si="3"/>
        <v>13900</v>
      </c>
    </row>
    <row r="60" spans="1:9" s="22" customFormat="1" ht="15" outlineLevel="1">
      <c r="A60" s="52"/>
      <c r="B60" s="52"/>
      <c r="C60" s="49">
        <v>4210</v>
      </c>
      <c r="D60" s="44" t="s">
        <v>4</v>
      </c>
      <c r="E60" s="38">
        <v>1167784</v>
      </c>
      <c r="F60" s="60">
        <v>975900</v>
      </c>
      <c r="G60" s="62">
        <v>10000</v>
      </c>
      <c r="H60" s="62"/>
      <c r="I60" s="62">
        <f t="shared" si="3"/>
        <v>985900</v>
      </c>
    </row>
    <row r="61" spans="1:9" s="22" customFormat="1" ht="25.5" outlineLevel="1">
      <c r="A61" s="52"/>
      <c r="B61" s="52"/>
      <c r="C61" s="49">
        <v>4230</v>
      </c>
      <c r="D61" s="44" t="s">
        <v>70</v>
      </c>
      <c r="E61" s="38">
        <v>129193</v>
      </c>
      <c r="F61" s="60">
        <v>134720</v>
      </c>
      <c r="G61" s="62">
        <v>7755</v>
      </c>
      <c r="H61" s="62"/>
      <c r="I61" s="62">
        <f t="shared" si="3"/>
        <v>142475</v>
      </c>
    </row>
    <row r="62" spans="1:9" s="22" customFormat="1" ht="15" outlineLevel="1">
      <c r="A62" s="52"/>
      <c r="B62" s="52"/>
      <c r="C62" s="49">
        <v>4300</v>
      </c>
      <c r="D62" s="44" t="s">
        <v>23</v>
      </c>
      <c r="E62" s="38">
        <v>347234</v>
      </c>
      <c r="F62" s="60">
        <v>250535</v>
      </c>
      <c r="G62" s="62">
        <v>2000</v>
      </c>
      <c r="H62" s="62">
        <v>6000</v>
      </c>
      <c r="I62" s="62">
        <f t="shared" si="3"/>
        <v>246535</v>
      </c>
    </row>
    <row r="63" spans="1:9" s="22" customFormat="1" ht="15" outlineLevel="1">
      <c r="A63" s="52"/>
      <c r="B63" s="52"/>
      <c r="C63" s="49">
        <v>4350</v>
      </c>
      <c r="D63" s="44" t="s">
        <v>53</v>
      </c>
      <c r="E63" s="38">
        <v>7953</v>
      </c>
      <c r="F63" s="60">
        <v>9330</v>
      </c>
      <c r="G63" s="62"/>
      <c r="H63" s="62">
        <v>2000</v>
      </c>
      <c r="I63" s="62">
        <f t="shared" si="3"/>
        <v>7330</v>
      </c>
    </row>
    <row r="64" spans="1:9" s="22" customFormat="1" ht="15" outlineLevel="1">
      <c r="A64" s="52"/>
      <c r="B64" s="52"/>
      <c r="C64" s="49">
        <v>4410</v>
      </c>
      <c r="D64" s="44" t="s">
        <v>9</v>
      </c>
      <c r="E64" s="38">
        <v>9346</v>
      </c>
      <c r="F64" s="60">
        <v>10690</v>
      </c>
      <c r="G64" s="62"/>
      <c r="H64" s="62">
        <v>2700</v>
      </c>
      <c r="I64" s="62">
        <f t="shared" si="3"/>
        <v>7990</v>
      </c>
    </row>
    <row r="65" spans="1:9" s="22" customFormat="1" ht="25.5" outlineLevel="1">
      <c r="A65" s="52"/>
      <c r="B65" s="52"/>
      <c r="C65" s="49">
        <v>4440</v>
      </c>
      <c r="D65" s="44" t="s">
        <v>11</v>
      </c>
      <c r="E65" s="38">
        <v>207651</v>
      </c>
      <c r="F65" s="60">
        <v>176900</v>
      </c>
      <c r="G65" s="62">
        <v>7753</v>
      </c>
      <c r="H65" s="62"/>
      <c r="I65" s="62">
        <f t="shared" si="3"/>
        <v>184653</v>
      </c>
    </row>
    <row r="66" spans="1:9" s="22" customFormat="1" ht="15" outlineLevel="1">
      <c r="A66" s="52"/>
      <c r="B66" s="52"/>
      <c r="C66" s="49">
        <v>4480</v>
      </c>
      <c r="D66" s="44" t="s">
        <v>12</v>
      </c>
      <c r="E66" s="38">
        <v>20232</v>
      </c>
      <c r="F66" s="60">
        <v>30085</v>
      </c>
      <c r="G66" s="62">
        <v>798</v>
      </c>
      <c r="H66" s="62"/>
      <c r="I66" s="62">
        <f t="shared" si="3"/>
        <v>30883</v>
      </c>
    </row>
    <row r="67" spans="1:9" s="22" customFormat="1" ht="25.5" outlineLevel="1">
      <c r="A67" s="52"/>
      <c r="B67" s="52"/>
      <c r="C67" s="49">
        <v>4700</v>
      </c>
      <c r="D67" s="44" t="s">
        <v>61</v>
      </c>
      <c r="E67" s="38"/>
      <c r="F67" s="60">
        <v>10000</v>
      </c>
      <c r="G67" s="62">
        <v>2000</v>
      </c>
      <c r="H67" s="62"/>
      <c r="I67" s="62">
        <f t="shared" si="3"/>
        <v>12000</v>
      </c>
    </row>
    <row r="68" spans="1:9" s="22" customFormat="1" ht="25.5" outlineLevel="1">
      <c r="A68" s="52"/>
      <c r="B68" s="52"/>
      <c r="C68" s="49">
        <v>4740</v>
      </c>
      <c r="D68" s="44" t="s">
        <v>62</v>
      </c>
      <c r="E68" s="38"/>
      <c r="F68" s="60">
        <v>5400</v>
      </c>
      <c r="G68" s="62">
        <v>2400</v>
      </c>
      <c r="H68" s="62"/>
      <c r="I68" s="62">
        <f t="shared" si="3"/>
        <v>7800</v>
      </c>
    </row>
    <row r="69" spans="1:9" s="22" customFormat="1" ht="25.5" outlineLevel="1">
      <c r="A69" s="52"/>
      <c r="B69" s="52"/>
      <c r="C69" s="49">
        <v>4750</v>
      </c>
      <c r="D69" s="44" t="s">
        <v>63</v>
      </c>
      <c r="E69" s="38"/>
      <c r="F69" s="60">
        <v>3100</v>
      </c>
      <c r="G69" s="62">
        <v>1500</v>
      </c>
      <c r="H69" s="62"/>
      <c r="I69" s="62">
        <f t="shared" si="3"/>
        <v>4600</v>
      </c>
    </row>
    <row r="70" spans="1:9" s="4" customFormat="1" ht="15.75">
      <c r="A70" s="33"/>
      <c r="B70" s="33">
        <v>85203</v>
      </c>
      <c r="C70" s="36"/>
      <c r="D70" s="39" t="s">
        <v>54</v>
      </c>
      <c r="E70" s="37">
        <f>SUM(E71:E76)</f>
        <v>62068</v>
      </c>
      <c r="F70" s="59"/>
      <c r="G70" s="59">
        <f>SUM(G71:G76)</f>
        <v>6012</v>
      </c>
      <c r="H70" s="59">
        <f>SUM(H71:H76)</f>
        <v>6012</v>
      </c>
      <c r="I70" s="61">
        <f aca="true" t="shared" si="4" ref="I70:I76">F70+G70-H70</f>
        <v>0</v>
      </c>
    </row>
    <row r="71" spans="1:9" s="22" customFormat="1" ht="15" outlineLevel="1">
      <c r="A71" s="52"/>
      <c r="B71" s="52"/>
      <c r="C71" s="49">
        <v>4210</v>
      </c>
      <c r="D71" s="44" t="s">
        <v>4</v>
      </c>
      <c r="E71" s="38">
        <v>51634</v>
      </c>
      <c r="F71" s="60">
        <v>129370</v>
      </c>
      <c r="G71" s="60"/>
      <c r="H71" s="60">
        <v>3012</v>
      </c>
      <c r="I71" s="62">
        <f t="shared" si="4"/>
        <v>126358</v>
      </c>
    </row>
    <row r="72" spans="1:9" s="22" customFormat="1" ht="15" outlineLevel="1">
      <c r="A72" s="52"/>
      <c r="B72" s="52"/>
      <c r="C72" s="49">
        <v>4270</v>
      </c>
      <c r="D72" s="44" t="s">
        <v>8</v>
      </c>
      <c r="E72" s="38">
        <v>7440</v>
      </c>
      <c r="F72" s="60">
        <v>7700</v>
      </c>
      <c r="G72" s="60"/>
      <c r="H72" s="60">
        <v>3000</v>
      </c>
      <c r="I72" s="62">
        <f t="shared" si="4"/>
        <v>4700</v>
      </c>
    </row>
    <row r="73" spans="1:9" s="22" customFormat="1" ht="15" outlineLevel="1">
      <c r="A73" s="52"/>
      <c r="B73" s="52"/>
      <c r="C73" s="49">
        <v>4430</v>
      </c>
      <c r="D73" s="44" t="s">
        <v>10</v>
      </c>
      <c r="E73" s="38"/>
      <c r="F73" s="60">
        <v>6300</v>
      </c>
      <c r="G73" s="60">
        <v>2000</v>
      </c>
      <c r="H73" s="60"/>
      <c r="I73" s="62">
        <f t="shared" si="4"/>
        <v>8300</v>
      </c>
    </row>
    <row r="74" spans="1:9" s="22" customFormat="1" ht="25.5" outlineLevel="1">
      <c r="A74" s="52"/>
      <c r="B74" s="52"/>
      <c r="C74" s="49">
        <v>4440</v>
      </c>
      <c r="D74" s="44" t="s">
        <v>11</v>
      </c>
      <c r="E74" s="38">
        <v>2994</v>
      </c>
      <c r="F74" s="60">
        <v>13300</v>
      </c>
      <c r="G74" s="60">
        <v>677</v>
      </c>
      <c r="H74" s="60"/>
      <c r="I74" s="62">
        <f t="shared" si="4"/>
        <v>13977</v>
      </c>
    </row>
    <row r="75" spans="1:9" s="22" customFormat="1" ht="15" outlineLevel="1">
      <c r="A75" s="28"/>
      <c r="B75" s="28"/>
      <c r="C75" s="49">
        <v>4520</v>
      </c>
      <c r="D75" s="44" t="s">
        <v>69</v>
      </c>
      <c r="E75" s="38"/>
      <c r="F75" s="67"/>
      <c r="G75" s="63">
        <v>771</v>
      </c>
      <c r="H75" s="63"/>
      <c r="I75" s="62">
        <f>F75+G75-H75</f>
        <v>771</v>
      </c>
    </row>
    <row r="76" spans="1:9" s="22" customFormat="1" ht="24.75" customHeight="1" outlineLevel="1">
      <c r="A76" s="52"/>
      <c r="B76" s="52"/>
      <c r="C76" s="49">
        <v>4700</v>
      </c>
      <c r="D76" s="44" t="s">
        <v>61</v>
      </c>
      <c r="E76" s="38"/>
      <c r="F76" s="60">
        <v>1500</v>
      </c>
      <c r="G76" s="60">
        <v>2564</v>
      </c>
      <c r="H76" s="60"/>
      <c r="I76" s="62">
        <f t="shared" si="4"/>
        <v>4064</v>
      </c>
    </row>
    <row r="77" spans="1:9" s="4" customFormat="1" ht="15.75">
      <c r="A77" s="33"/>
      <c r="B77" s="33">
        <v>85204</v>
      </c>
      <c r="C77" s="36"/>
      <c r="D77" s="39" t="s">
        <v>29</v>
      </c>
      <c r="E77" s="37" t="e">
        <f>SUM(#REF!)</f>
        <v>#REF!</v>
      </c>
      <c r="F77" s="68"/>
      <c r="G77" s="69">
        <f>SUM(G78:G78)</f>
        <v>2000</v>
      </c>
      <c r="H77" s="69">
        <f>SUM(H78:H78)</f>
        <v>0</v>
      </c>
      <c r="I77" s="61">
        <f aca="true" t="shared" si="5" ref="I77:I84">F77+G77-H77</f>
        <v>2000</v>
      </c>
    </row>
    <row r="78" spans="1:9" s="22" customFormat="1" ht="15" outlineLevel="1">
      <c r="A78" s="52"/>
      <c r="B78" s="52"/>
      <c r="C78" s="49">
        <v>4170</v>
      </c>
      <c r="D78" s="44" t="s">
        <v>50</v>
      </c>
      <c r="E78" s="55"/>
      <c r="F78" s="76">
        <v>144464</v>
      </c>
      <c r="G78" s="71">
        <v>2000</v>
      </c>
      <c r="H78" s="71"/>
      <c r="I78" s="62">
        <f t="shared" si="5"/>
        <v>146464</v>
      </c>
    </row>
    <row r="79" spans="1:9" s="4" customFormat="1" ht="15.75">
      <c r="A79" s="33"/>
      <c r="B79" s="33">
        <v>85218</v>
      </c>
      <c r="C79" s="36"/>
      <c r="D79" s="39" t="s">
        <v>45</v>
      </c>
      <c r="E79" s="37">
        <f>SUM(E80:E81)</f>
        <v>242205</v>
      </c>
      <c r="F79" s="59"/>
      <c r="G79" s="61">
        <f>SUM(G80:G81)</f>
        <v>3246</v>
      </c>
      <c r="H79" s="61">
        <f>SUM(H80:H81)</f>
        <v>2996</v>
      </c>
      <c r="I79" s="61">
        <f t="shared" si="5"/>
        <v>250</v>
      </c>
    </row>
    <row r="80" spans="1:9" s="22" customFormat="1" ht="15" outlineLevel="1">
      <c r="A80" s="52"/>
      <c r="B80" s="52"/>
      <c r="C80" s="49">
        <v>4010</v>
      </c>
      <c r="D80" s="44" t="s">
        <v>6</v>
      </c>
      <c r="E80" s="38">
        <v>235606</v>
      </c>
      <c r="F80" s="74">
        <v>303030</v>
      </c>
      <c r="G80" s="64">
        <v>2996</v>
      </c>
      <c r="H80" s="64">
        <v>2996</v>
      </c>
      <c r="I80" s="62">
        <f t="shared" si="5"/>
        <v>303030</v>
      </c>
    </row>
    <row r="81" spans="1:9" s="22" customFormat="1" ht="25.5" outlineLevel="1">
      <c r="A81" s="52"/>
      <c r="B81" s="52"/>
      <c r="C81" s="49">
        <v>4440</v>
      </c>
      <c r="D81" s="44" t="s">
        <v>11</v>
      </c>
      <c r="E81" s="38">
        <v>6599</v>
      </c>
      <c r="F81" s="74">
        <v>8600</v>
      </c>
      <c r="G81" s="64">
        <v>250</v>
      </c>
      <c r="H81" s="64"/>
      <c r="I81" s="62">
        <f t="shared" si="5"/>
        <v>8850</v>
      </c>
    </row>
    <row r="82" spans="1:9" s="4" customFormat="1" ht="38.25">
      <c r="A82" s="33"/>
      <c r="B82" s="33">
        <v>85220</v>
      </c>
      <c r="C82" s="36"/>
      <c r="D82" s="39" t="s">
        <v>28</v>
      </c>
      <c r="E82" s="37">
        <f>SUM(E83:E83)</f>
        <v>733</v>
      </c>
      <c r="F82" s="59"/>
      <c r="G82" s="61">
        <f>SUM(G83:G83)</f>
        <v>14</v>
      </c>
      <c r="H82" s="61">
        <f>SUM(H83:H83)</f>
        <v>0</v>
      </c>
      <c r="I82" s="61">
        <f t="shared" si="5"/>
        <v>14</v>
      </c>
    </row>
    <row r="83" spans="1:9" s="22" customFormat="1" ht="25.5" outlineLevel="1">
      <c r="A83" s="52"/>
      <c r="B83" s="52"/>
      <c r="C83" s="49">
        <v>4440</v>
      </c>
      <c r="D83" s="44" t="s">
        <v>11</v>
      </c>
      <c r="E83" s="38">
        <v>733</v>
      </c>
      <c r="F83" s="74">
        <v>790</v>
      </c>
      <c r="G83" s="64">
        <v>14</v>
      </c>
      <c r="H83" s="64"/>
      <c r="I83" s="62">
        <f t="shared" si="5"/>
        <v>804</v>
      </c>
    </row>
    <row r="84" spans="1:9" s="3" customFormat="1" ht="25.5">
      <c r="A84" s="28">
        <v>853</v>
      </c>
      <c r="B84" s="28"/>
      <c r="C84" s="29"/>
      <c r="D84" s="40" t="s">
        <v>30</v>
      </c>
      <c r="E84" s="30" t="e">
        <f>#REF!+E85+E87+#REF!</f>
        <v>#REF!</v>
      </c>
      <c r="F84" s="73">
        <f>F85+F87</f>
        <v>0</v>
      </c>
      <c r="G84" s="73">
        <f>G85+G87</f>
        <v>10048</v>
      </c>
      <c r="H84" s="73">
        <f>H85+H87</f>
        <v>10000</v>
      </c>
      <c r="I84" s="58">
        <f t="shared" si="5"/>
        <v>48</v>
      </c>
    </row>
    <row r="85" spans="1:9" s="4" customFormat="1" ht="25.5" outlineLevel="1">
      <c r="A85" s="33"/>
      <c r="B85" s="33">
        <v>85321</v>
      </c>
      <c r="C85" s="36"/>
      <c r="D85" s="39" t="s">
        <v>56</v>
      </c>
      <c r="E85" s="37">
        <f>SUM(E86:E86)</f>
        <v>367</v>
      </c>
      <c r="F85" s="59"/>
      <c r="G85" s="61">
        <f>SUM(G86:G86)</f>
        <v>2</v>
      </c>
      <c r="H85" s="61">
        <f>SUM(H86:H86)</f>
        <v>0</v>
      </c>
      <c r="I85" s="61">
        <f aca="true" t="shared" si="6" ref="I85:I94">F85+G85-H85</f>
        <v>2</v>
      </c>
    </row>
    <row r="86" spans="1:9" s="22" customFormat="1" ht="25.5" outlineLevel="2">
      <c r="A86" s="52"/>
      <c r="B86" s="52"/>
      <c r="C86" s="49">
        <v>4440</v>
      </c>
      <c r="D86" s="44" t="s">
        <v>11</v>
      </c>
      <c r="E86" s="38">
        <v>367</v>
      </c>
      <c r="F86" s="74">
        <v>400</v>
      </c>
      <c r="G86" s="64">
        <v>2</v>
      </c>
      <c r="H86" s="64"/>
      <c r="I86" s="62">
        <f t="shared" si="6"/>
        <v>402</v>
      </c>
    </row>
    <row r="87" spans="1:9" s="22" customFormat="1" ht="15.75" outlineLevel="1">
      <c r="A87" s="52"/>
      <c r="B87" s="33">
        <v>85333</v>
      </c>
      <c r="C87" s="49"/>
      <c r="D87" s="39" t="s">
        <v>57</v>
      </c>
      <c r="E87" s="37">
        <f>SUM(E88:E90)</f>
        <v>32576</v>
      </c>
      <c r="F87" s="59"/>
      <c r="G87" s="61">
        <f>SUM(G88:G90)</f>
        <v>10046</v>
      </c>
      <c r="H87" s="61">
        <f>SUM(H88:H90)</f>
        <v>10000</v>
      </c>
      <c r="I87" s="61">
        <f t="shared" si="6"/>
        <v>46</v>
      </c>
    </row>
    <row r="88" spans="1:9" s="22" customFormat="1" ht="15" outlineLevel="2">
      <c r="A88" s="52"/>
      <c r="B88" s="52"/>
      <c r="C88" s="49">
        <v>4270</v>
      </c>
      <c r="D88" s="44" t="s">
        <v>8</v>
      </c>
      <c r="E88" s="38">
        <v>1176</v>
      </c>
      <c r="F88" s="60">
        <v>2500</v>
      </c>
      <c r="G88" s="62">
        <v>10000</v>
      </c>
      <c r="H88" s="62"/>
      <c r="I88" s="62">
        <f t="shared" si="6"/>
        <v>12500</v>
      </c>
    </row>
    <row r="89" spans="1:9" s="22" customFormat="1" ht="25.5" outlineLevel="2">
      <c r="A89" s="52"/>
      <c r="B89" s="52"/>
      <c r="C89" s="49">
        <v>4440</v>
      </c>
      <c r="D89" s="44" t="s">
        <v>11</v>
      </c>
      <c r="E89" s="38">
        <v>31400</v>
      </c>
      <c r="F89" s="60">
        <v>43000</v>
      </c>
      <c r="G89" s="62">
        <v>46</v>
      </c>
      <c r="H89" s="62"/>
      <c r="I89" s="62">
        <f t="shared" si="6"/>
        <v>43046</v>
      </c>
    </row>
    <row r="90" spans="1:9" s="22" customFormat="1" ht="25.5" outlineLevel="2">
      <c r="A90" s="52"/>
      <c r="B90" s="52"/>
      <c r="C90" s="49">
        <v>6050</v>
      </c>
      <c r="D90" s="44" t="s">
        <v>64</v>
      </c>
      <c r="E90" s="38"/>
      <c r="F90" s="65">
        <v>10000</v>
      </c>
      <c r="G90" s="70"/>
      <c r="H90" s="70">
        <v>10000</v>
      </c>
      <c r="I90" s="62">
        <f t="shared" si="6"/>
        <v>0</v>
      </c>
    </row>
    <row r="91" spans="1:9" s="3" customFormat="1" ht="15.75">
      <c r="A91" s="28">
        <v>854</v>
      </c>
      <c r="B91" s="28"/>
      <c r="C91" s="29"/>
      <c r="D91" s="40" t="s">
        <v>38</v>
      </c>
      <c r="E91" s="30" t="e">
        <f>#REF!+E92+E95+#REF!+E102+E104+#REF!</f>
        <v>#REF!</v>
      </c>
      <c r="F91" s="73">
        <f>F92+F95+F102+F104</f>
        <v>0</v>
      </c>
      <c r="G91" s="73">
        <f>G92+G95+G102+G104+G97</f>
        <v>174809</v>
      </c>
      <c r="H91" s="73">
        <f>H92+H95+H102+H104+H97</f>
        <v>2690</v>
      </c>
      <c r="I91" s="58">
        <f t="shared" si="6"/>
        <v>172119</v>
      </c>
    </row>
    <row r="92" spans="1:9" s="4" customFormat="1" ht="25.5">
      <c r="A92" s="33"/>
      <c r="B92" s="33">
        <v>85406</v>
      </c>
      <c r="C92" s="36"/>
      <c r="D92" s="39" t="s">
        <v>44</v>
      </c>
      <c r="E92" s="37">
        <f>SUM(E93:E94)</f>
        <v>12912</v>
      </c>
      <c r="F92" s="59"/>
      <c r="G92" s="61">
        <f>SUM(G93:G94)</f>
        <v>2000</v>
      </c>
      <c r="H92" s="61">
        <f>SUM(H93:H94)</f>
        <v>0</v>
      </c>
      <c r="I92" s="61">
        <f t="shared" si="6"/>
        <v>2000</v>
      </c>
    </row>
    <row r="93" spans="1:9" ht="15" outlineLevel="1">
      <c r="A93" s="31"/>
      <c r="B93" s="31"/>
      <c r="C93" s="32">
        <v>4210</v>
      </c>
      <c r="D93" s="35" t="s">
        <v>4</v>
      </c>
      <c r="E93" s="38">
        <v>12912</v>
      </c>
      <c r="F93" s="60">
        <v>3810</v>
      </c>
      <c r="G93" s="62">
        <v>1000</v>
      </c>
      <c r="H93" s="62"/>
      <c r="I93" s="62">
        <f t="shared" si="6"/>
        <v>4810</v>
      </c>
    </row>
    <row r="94" spans="1:9" ht="25.5" outlineLevel="1">
      <c r="A94" s="31"/>
      <c r="B94" s="31"/>
      <c r="C94" s="32">
        <v>4240</v>
      </c>
      <c r="D94" s="35" t="s">
        <v>26</v>
      </c>
      <c r="E94" s="38">
        <v>0</v>
      </c>
      <c r="F94" s="74">
        <v>1020</v>
      </c>
      <c r="G94" s="64">
        <v>1000</v>
      </c>
      <c r="H94" s="64"/>
      <c r="I94" s="62">
        <f t="shared" si="6"/>
        <v>2020</v>
      </c>
    </row>
    <row r="95" spans="1:9" s="4" customFormat="1" ht="15.75">
      <c r="A95" s="33"/>
      <c r="B95" s="33">
        <v>85410</v>
      </c>
      <c r="C95" s="36"/>
      <c r="D95" s="39" t="s">
        <v>39</v>
      </c>
      <c r="E95" s="37">
        <f>SUM(E96:E96)</f>
        <v>280967</v>
      </c>
      <c r="F95" s="59"/>
      <c r="G95" s="61">
        <f>SUM(G96:G96)</f>
        <v>20000</v>
      </c>
      <c r="H95" s="61">
        <f>SUM(H96:H96)</f>
        <v>0</v>
      </c>
      <c r="I95" s="61">
        <f>F95+G95-H95</f>
        <v>20000</v>
      </c>
    </row>
    <row r="96" spans="1:9" ht="15" outlineLevel="1">
      <c r="A96" s="31"/>
      <c r="B96" s="31"/>
      <c r="C96" s="32">
        <v>4210</v>
      </c>
      <c r="D96" s="35" t="s">
        <v>4</v>
      </c>
      <c r="E96" s="38">
        <v>280967</v>
      </c>
      <c r="F96" s="60">
        <v>300000</v>
      </c>
      <c r="G96" s="62">
        <v>20000</v>
      </c>
      <c r="H96" s="62"/>
      <c r="I96" s="62">
        <f>F96+G96-H96</f>
        <v>320000</v>
      </c>
    </row>
    <row r="97" spans="1:9" s="87" customFormat="1" ht="30">
      <c r="A97" s="84"/>
      <c r="B97" s="85">
        <v>85413</v>
      </c>
      <c r="C97" s="84"/>
      <c r="D97" s="85" t="s">
        <v>81</v>
      </c>
      <c r="E97" s="86">
        <f>SUM(E98)</f>
        <v>54249</v>
      </c>
      <c r="F97" s="86">
        <f>SUM(F98:F101)</f>
        <v>0</v>
      </c>
      <c r="G97" s="86">
        <f>SUM(G98:G101)</f>
        <v>151200</v>
      </c>
      <c r="H97" s="86">
        <f>SUM(H98:H101)</f>
        <v>0</v>
      </c>
      <c r="I97" s="86">
        <f>SUM(I98:I101)</f>
        <v>151200</v>
      </c>
    </row>
    <row r="98" spans="1:9" s="22" customFormat="1" ht="15" outlineLevel="1">
      <c r="A98" s="52"/>
      <c r="B98" s="52"/>
      <c r="C98" s="49">
        <v>4170</v>
      </c>
      <c r="D98" s="44" t="s">
        <v>82</v>
      </c>
      <c r="E98" s="38">
        <v>54249</v>
      </c>
      <c r="F98" s="60"/>
      <c r="G98" s="62">
        <v>27840</v>
      </c>
      <c r="H98" s="62"/>
      <c r="I98" s="62">
        <f aca="true" t="shared" si="7" ref="I98:I103">F98+G98-H98</f>
        <v>27840</v>
      </c>
    </row>
    <row r="99" spans="1:9" s="22" customFormat="1" ht="15" outlineLevel="1">
      <c r="A99" s="52"/>
      <c r="B99" s="52"/>
      <c r="C99" s="49">
        <v>4210</v>
      </c>
      <c r="D99" s="44" t="s">
        <v>4</v>
      </c>
      <c r="E99" s="38">
        <v>280967</v>
      </c>
      <c r="F99" s="60"/>
      <c r="G99" s="62">
        <v>35900</v>
      </c>
      <c r="H99" s="62"/>
      <c r="I99" s="62">
        <f t="shared" si="7"/>
        <v>35900</v>
      </c>
    </row>
    <row r="100" spans="1:9" s="22" customFormat="1" ht="15" outlineLevel="1">
      <c r="A100" s="52"/>
      <c r="B100" s="52"/>
      <c r="C100" s="49">
        <v>4300</v>
      </c>
      <c r="D100" s="44" t="s">
        <v>15</v>
      </c>
      <c r="E100" s="38">
        <v>8033</v>
      </c>
      <c r="F100" s="60"/>
      <c r="G100" s="62">
        <v>87360</v>
      </c>
      <c r="H100" s="62"/>
      <c r="I100" s="62">
        <f t="shared" si="7"/>
        <v>87360</v>
      </c>
    </row>
    <row r="101" spans="1:9" s="22" customFormat="1" ht="15" outlineLevel="1">
      <c r="A101" s="52"/>
      <c r="B101" s="52"/>
      <c r="C101" s="49">
        <v>4430</v>
      </c>
      <c r="D101" s="44" t="s">
        <v>10</v>
      </c>
      <c r="E101" s="38">
        <v>510</v>
      </c>
      <c r="F101" s="60"/>
      <c r="G101" s="62">
        <v>100</v>
      </c>
      <c r="H101" s="62"/>
      <c r="I101" s="62">
        <f t="shared" si="7"/>
        <v>100</v>
      </c>
    </row>
    <row r="102" spans="1:9" s="4" customFormat="1" ht="15.75">
      <c r="A102" s="33"/>
      <c r="B102" s="33">
        <v>85415</v>
      </c>
      <c r="C102" s="36"/>
      <c r="D102" s="39" t="s">
        <v>40</v>
      </c>
      <c r="E102" s="34">
        <f>SUM(E103:E103)</f>
        <v>0</v>
      </c>
      <c r="F102" s="59">
        <f>SUM(F103:F103)</f>
        <v>0</v>
      </c>
      <c r="G102" s="59">
        <f>SUM(G103:G103)</f>
        <v>1609</v>
      </c>
      <c r="H102" s="59">
        <f>SUM(H103:H103)</f>
        <v>0</v>
      </c>
      <c r="I102" s="61">
        <f t="shared" si="7"/>
        <v>1609</v>
      </c>
    </row>
    <row r="103" spans="1:9" s="1" customFormat="1" ht="25.5" outlineLevel="1">
      <c r="A103" s="31"/>
      <c r="B103" s="31"/>
      <c r="C103" s="32">
        <v>4440</v>
      </c>
      <c r="D103" s="35" t="s">
        <v>11</v>
      </c>
      <c r="E103" s="38"/>
      <c r="F103" s="60"/>
      <c r="G103" s="62">
        <v>1609</v>
      </c>
      <c r="H103" s="62"/>
      <c r="I103" s="62">
        <f t="shared" si="7"/>
        <v>1609</v>
      </c>
    </row>
    <row r="104" spans="1:9" s="4" customFormat="1" ht="15.75">
      <c r="A104" s="33"/>
      <c r="B104" s="33">
        <v>85446</v>
      </c>
      <c r="C104" s="36"/>
      <c r="D104" s="39" t="s">
        <v>35</v>
      </c>
      <c r="E104" s="34">
        <f>SUM(E105:E106)</f>
        <v>1870</v>
      </c>
      <c r="F104" s="59"/>
      <c r="G104" s="59">
        <f>SUM(G105:G106)</f>
        <v>0</v>
      </c>
      <c r="H104" s="59">
        <f>SUM(H105:H106)</f>
        <v>2690</v>
      </c>
      <c r="I104" s="62">
        <f aca="true" t="shared" si="8" ref="I104:I120">F104+G104-H104</f>
        <v>-2690</v>
      </c>
    </row>
    <row r="105" spans="1:9" ht="15" outlineLevel="1">
      <c r="A105" s="31"/>
      <c r="B105" s="31"/>
      <c r="C105" s="32">
        <v>4300</v>
      </c>
      <c r="D105" s="35" t="s">
        <v>15</v>
      </c>
      <c r="E105" s="50">
        <v>1770</v>
      </c>
      <c r="F105" s="65">
        <v>5650</v>
      </c>
      <c r="G105" s="65"/>
      <c r="H105" s="65">
        <v>1790</v>
      </c>
      <c r="I105" s="62">
        <f t="shared" si="8"/>
        <v>3860</v>
      </c>
    </row>
    <row r="106" spans="1:9" ht="15" outlineLevel="1">
      <c r="A106" s="31"/>
      <c r="B106" s="31"/>
      <c r="C106" s="32">
        <v>4410</v>
      </c>
      <c r="D106" s="35" t="s">
        <v>9</v>
      </c>
      <c r="E106" s="50">
        <v>100</v>
      </c>
      <c r="F106" s="65">
        <v>1280</v>
      </c>
      <c r="G106" s="65"/>
      <c r="H106" s="65">
        <v>900</v>
      </c>
      <c r="I106" s="62">
        <f t="shared" si="8"/>
        <v>380</v>
      </c>
    </row>
    <row r="107" spans="1:9" s="14" customFormat="1" ht="25.5">
      <c r="A107" s="28">
        <v>921</v>
      </c>
      <c r="B107" s="28"/>
      <c r="C107" s="29"/>
      <c r="D107" s="40" t="s">
        <v>41</v>
      </c>
      <c r="E107" s="30" t="e">
        <f>E108+#REF!+#REF!</f>
        <v>#REF!</v>
      </c>
      <c r="F107" s="73">
        <f>F108</f>
        <v>0</v>
      </c>
      <c r="G107" s="73">
        <f>G108</f>
        <v>10785</v>
      </c>
      <c r="H107" s="73">
        <f>H108</f>
        <v>6950</v>
      </c>
      <c r="I107" s="58">
        <f t="shared" si="8"/>
        <v>3835</v>
      </c>
    </row>
    <row r="108" spans="1:9" s="13" customFormat="1" ht="15.75" outlineLevel="1">
      <c r="A108" s="33"/>
      <c r="B108" s="33">
        <v>92195</v>
      </c>
      <c r="C108" s="36"/>
      <c r="D108" s="39" t="s">
        <v>18</v>
      </c>
      <c r="E108" s="37">
        <f>SUM(E109:E116)</f>
        <v>30550</v>
      </c>
      <c r="F108" s="59"/>
      <c r="G108" s="59">
        <f>SUM(G109:G116)</f>
        <v>10785</v>
      </c>
      <c r="H108" s="59">
        <f>SUM(H109:H116)</f>
        <v>6950</v>
      </c>
      <c r="I108" s="61">
        <f t="shared" si="8"/>
        <v>3835</v>
      </c>
    </row>
    <row r="109" spans="1:9" ht="15" outlineLevel="2">
      <c r="A109" s="31"/>
      <c r="B109" s="31"/>
      <c r="C109" s="32">
        <v>4210</v>
      </c>
      <c r="D109" s="35" t="s">
        <v>4</v>
      </c>
      <c r="E109" s="38">
        <v>23088</v>
      </c>
      <c r="F109" s="74">
        <v>17800</v>
      </c>
      <c r="G109" s="64">
        <v>547</v>
      </c>
      <c r="H109" s="64">
        <v>2000</v>
      </c>
      <c r="I109" s="62">
        <f t="shared" si="8"/>
        <v>16347</v>
      </c>
    </row>
    <row r="110" spans="1:9" ht="15" outlineLevel="2">
      <c r="A110" s="31"/>
      <c r="B110" s="31"/>
      <c r="C110" s="32">
        <v>4170</v>
      </c>
      <c r="D110" s="35" t="s">
        <v>49</v>
      </c>
      <c r="E110" s="38">
        <v>1340</v>
      </c>
      <c r="F110" s="74">
        <v>2800</v>
      </c>
      <c r="G110" s="64"/>
      <c r="H110" s="64">
        <v>2800</v>
      </c>
      <c r="I110" s="62">
        <f t="shared" si="8"/>
        <v>0</v>
      </c>
    </row>
    <row r="111" spans="1:9" ht="15" outlineLevel="2">
      <c r="A111" s="31"/>
      <c r="B111" s="31"/>
      <c r="C111" s="32">
        <v>4410</v>
      </c>
      <c r="D111" s="35" t="s">
        <v>9</v>
      </c>
      <c r="E111" s="38"/>
      <c r="F111" s="74"/>
      <c r="G111" s="64">
        <v>23</v>
      </c>
      <c r="H111" s="64"/>
      <c r="I111" s="62">
        <f t="shared" si="8"/>
        <v>23</v>
      </c>
    </row>
    <row r="112" spans="1:9" ht="15" outlineLevel="2">
      <c r="A112" s="31"/>
      <c r="B112" s="31"/>
      <c r="C112" s="32">
        <v>4420</v>
      </c>
      <c r="D112" s="35" t="s">
        <v>72</v>
      </c>
      <c r="E112" s="38"/>
      <c r="F112" s="74"/>
      <c r="G112" s="64">
        <v>127</v>
      </c>
      <c r="H112" s="64"/>
      <c r="I112" s="62">
        <f t="shared" si="8"/>
        <v>127</v>
      </c>
    </row>
    <row r="113" spans="1:9" ht="15" outlineLevel="2">
      <c r="A113" s="31"/>
      <c r="B113" s="31"/>
      <c r="C113" s="32">
        <v>4430</v>
      </c>
      <c r="D113" s="35" t="s">
        <v>71</v>
      </c>
      <c r="E113" s="38"/>
      <c r="F113" s="74"/>
      <c r="G113" s="64">
        <v>88</v>
      </c>
      <c r="H113" s="64"/>
      <c r="I113" s="62">
        <f t="shared" si="8"/>
        <v>88</v>
      </c>
    </row>
    <row r="114" spans="1:9" ht="25.5" outlineLevel="2">
      <c r="A114" s="31"/>
      <c r="B114" s="31"/>
      <c r="C114" s="32">
        <v>4750</v>
      </c>
      <c r="D114" s="44" t="s">
        <v>63</v>
      </c>
      <c r="E114" s="38"/>
      <c r="F114" s="74">
        <v>500</v>
      </c>
      <c r="G114" s="64"/>
      <c r="H114" s="64">
        <v>500</v>
      </c>
      <c r="I114" s="62">
        <f t="shared" si="8"/>
        <v>0</v>
      </c>
    </row>
    <row r="115" spans="1:9" ht="25.5" outlineLevel="2">
      <c r="A115" s="31"/>
      <c r="B115" s="31"/>
      <c r="C115" s="32">
        <v>4740</v>
      </c>
      <c r="D115" s="44" t="s">
        <v>62</v>
      </c>
      <c r="E115" s="38"/>
      <c r="F115" s="74">
        <v>150</v>
      </c>
      <c r="G115" s="64"/>
      <c r="H115" s="64">
        <v>150</v>
      </c>
      <c r="I115" s="62">
        <f t="shared" si="8"/>
        <v>0</v>
      </c>
    </row>
    <row r="116" spans="1:9" ht="15" outlineLevel="2">
      <c r="A116" s="31"/>
      <c r="B116" s="31"/>
      <c r="C116" s="32">
        <v>4300</v>
      </c>
      <c r="D116" s="35" t="s">
        <v>15</v>
      </c>
      <c r="E116" s="38">
        <v>6122</v>
      </c>
      <c r="F116" s="74">
        <v>9700</v>
      </c>
      <c r="G116" s="64">
        <v>10000</v>
      </c>
      <c r="H116" s="64">
        <v>1500</v>
      </c>
      <c r="I116" s="62">
        <f t="shared" si="8"/>
        <v>18200</v>
      </c>
    </row>
    <row r="117" spans="1:9" s="14" customFormat="1" ht="15.75">
      <c r="A117" s="28">
        <v>926</v>
      </c>
      <c r="B117" s="28"/>
      <c r="C117" s="29"/>
      <c r="D117" s="40" t="s">
        <v>42</v>
      </c>
      <c r="E117" s="30">
        <f>SUM(E118:E118)</f>
        <v>55000</v>
      </c>
      <c r="F117" s="73">
        <f>SUM(F118:F118)</f>
        <v>0</v>
      </c>
      <c r="G117" s="58">
        <f>SUM(G118:G118)</f>
        <v>5000</v>
      </c>
      <c r="H117" s="58">
        <f>SUM(H118:H118)</f>
        <v>0</v>
      </c>
      <c r="I117" s="58">
        <f t="shared" si="8"/>
        <v>5000</v>
      </c>
    </row>
    <row r="118" spans="1:9" s="13" customFormat="1" ht="25.5" outlineLevel="1">
      <c r="A118" s="33"/>
      <c r="B118" s="33">
        <v>92605</v>
      </c>
      <c r="C118" s="36"/>
      <c r="D118" s="39" t="s">
        <v>43</v>
      </c>
      <c r="E118" s="37">
        <f>SUM(E119:E119)</f>
        <v>55000</v>
      </c>
      <c r="F118" s="59"/>
      <c r="G118" s="61">
        <f>SUM(G119:G119)</f>
        <v>5000</v>
      </c>
      <c r="H118" s="61">
        <f>SUM(H119:H119)</f>
        <v>0</v>
      </c>
      <c r="I118" s="61">
        <f t="shared" si="8"/>
        <v>5000</v>
      </c>
    </row>
    <row r="119" spans="1:9" s="22" customFormat="1" ht="33.75" outlineLevel="2">
      <c r="A119" s="52"/>
      <c r="B119" s="52"/>
      <c r="C119" s="49">
        <v>2820</v>
      </c>
      <c r="D119" s="53" t="s">
        <v>55</v>
      </c>
      <c r="E119" s="54">
        <v>55000</v>
      </c>
      <c r="F119" s="75">
        <v>55000</v>
      </c>
      <c r="G119" s="57">
        <v>5000</v>
      </c>
      <c r="H119" s="57">
        <v>0</v>
      </c>
      <c r="I119" s="62">
        <f t="shared" si="8"/>
        <v>60000</v>
      </c>
    </row>
    <row r="120" spans="1:9" s="14" customFormat="1" ht="15.75">
      <c r="A120" s="28"/>
      <c r="B120" s="28"/>
      <c r="C120" s="29"/>
      <c r="D120" s="40" t="s">
        <v>21</v>
      </c>
      <c r="E120" s="30" t="e">
        <f>SUM(#REF!+#REF!+#REF!+#REF!+E7+E11+#REF!+#REF!+E22+#REF!+#REF!+#REF!+#REF!+E91+E107+E117)</f>
        <v>#REF!</v>
      </c>
      <c r="F120" s="82">
        <f>(F7+F11+F22+F50+F53+F84+F91+F107+F117)</f>
        <v>0</v>
      </c>
      <c r="G120" s="82">
        <f>(G7+G11+G22+G50+G53+G84+G91+G107+G117)</f>
        <v>505518</v>
      </c>
      <c r="H120" s="82">
        <f>(H7+H11+H22+H50+H53+H84+H91+H107+H117)</f>
        <v>246129</v>
      </c>
      <c r="I120" s="58">
        <f t="shared" si="8"/>
        <v>259389</v>
      </c>
    </row>
    <row r="121" spans="1:9" s="14" customFormat="1" ht="15">
      <c r="A121" s="9"/>
      <c r="B121" s="9"/>
      <c r="C121" s="11"/>
      <c r="D121" s="20"/>
      <c r="E121" s="25"/>
      <c r="F121" s="72"/>
      <c r="G121" s="56"/>
      <c r="H121" s="56"/>
      <c r="I121" s="56"/>
    </row>
  </sheetData>
  <printOptions/>
  <pageMargins left="0.5905511811023623" right="0.5905511811023623" top="0.5905511811023623" bottom="0.5905511811023623" header="0.5118110236220472" footer="0.35433070866141736"/>
  <pageSetup horizontalDpi="600" verticalDpi="600" orientation="portrait" paperSize="9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" width="8.25390625" style="0" customWidth="1"/>
    <col min="2" max="2" width="23.625" style="0" customWidth="1"/>
    <col min="5" max="5" width="9.00390625" style="0" bestFit="1" customWidth="1"/>
    <col min="6" max="6" width="9.625" style="0" bestFit="1" customWidth="1"/>
    <col min="7" max="7" width="16.125" style="2" customWidth="1"/>
  </cols>
  <sheetData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8" sqref="I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starostwo</cp:lastModifiedBy>
  <cp:lastPrinted>2007-05-25T12:29:07Z</cp:lastPrinted>
  <dcterms:created xsi:type="dcterms:W3CDTF">2002-09-13T05:51:01Z</dcterms:created>
  <dcterms:modified xsi:type="dcterms:W3CDTF">2007-05-25T12:29:14Z</dcterms:modified>
  <cp:category/>
  <cp:version/>
  <cp:contentType/>
  <cp:contentStatus/>
</cp:coreProperties>
</file>