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<sst xmlns="http://schemas.openxmlformats.org/spreadsheetml/2006/main" count="106" uniqueCount="77">
  <si>
    <t>Dz.</t>
  </si>
  <si>
    <t>R.</t>
  </si>
  <si>
    <t>P.</t>
  </si>
  <si>
    <t>W Y S Z C Z E G Ó L N I E N I E</t>
  </si>
  <si>
    <t>Zakup pozostałych usług</t>
  </si>
  <si>
    <t>Zakup materiałów i wyposażenia</t>
  </si>
  <si>
    <t>TRANSPORT I ŁĄCZNOŚĆ</t>
  </si>
  <si>
    <t>Drogi publiczne powiatowe</t>
  </si>
  <si>
    <t>Wynagrodzenia osobowe pracowników</t>
  </si>
  <si>
    <t>Dodatkowe wynagrodzenie roczne</t>
  </si>
  <si>
    <t>Składki na Fundusz Pracy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</si>
  <si>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</si>
  <si>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</si>
  <si>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</si>
  <si>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</si>
  <si>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</si>
  <si>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</si>
  <si>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</si>
  <si>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>Zakup usług pozostałych</t>
  </si>
  <si>
    <t>Rady powiatów</t>
  </si>
  <si>
    <t>Starostwa powiatowe</t>
  </si>
  <si>
    <t>Komisje poborowe</t>
  </si>
  <si>
    <t xml:space="preserve">Zakup usług zdrowotnych </t>
  </si>
  <si>
    <t>RAZEM   WYDATKI BUDŻETOWE</t>
  </si>
  <si>
    <t xml:space="preserve">Zakup  usług  pozostałych </t>
  </si>
  <si>
    <t>POMOC SPOŁECZNA</t>
  </si>
  <si>
    <t>Domy pomocy społecznej</t>
  </si>
  <si>
    <t>POZOSTAŁE ZADANIA W ZAKRESIE POLITYKI SPOŁECZNEJ</t>
  </si>
  <si>
    <t>OŚWIATA I WYCHOWANIE</t>
  </si>
  <si>
    <t>Składki na ubezpieczenie społeczne</t>
  </si>
  <si>
    <t>Szkoły  zawodowe</t>
  </si>
  <si>
    <t>EDUKACYJNA OPIEKA WYCHOWAWCZA</t>
  </si>
  <si>
    <t xml:space="preserve">Internaty i bursy szkolne </t>
  </si>
  <si>
    <t xml:space="preserve">Pomoc materialna dla uczniów </t>
  </si>
  <si>
    <t>KULTURA FIZYCZNA I SPORT</t>
  </si>
  <si>
    <t>Zadania w zakresie kultury fizycznej i sportu</t>
  </si>
  <si>
    <t xml:space="preserve">Dokształcanie  i  doskonalenie  nauczycieli </t>
  </si>
  <si>
    <t>Powiatowe centra pomocy rodzinie</t>
  </si>
  <si>
    <t xml:space="preserve">Wydatki  inwestycyjne  jednostek  budżetowych </t>
  </si>
  <si>
    <t xml:space="preserve">Administracja  publiczna </t>
  </si>
  <si>
    <t xml:space="preserve">Wynagrodzenia  bezosobowe </t>
  </si>
  <si>
    <t>Wynagrodzenia bezosobowe</t>
  </si>
  <si>
    <t xml:space="preserve">Zakup  usług  dostępu  do  sieci  Internet </t>
  </si>
  <si>
    <t xml:space="preserve">Pozostała  działalność </t>
  </si>
  <si>
    <t>Wydatki inwestycyjne jednostek budżetowych</t>
  </si>
  <si>
    <t xml:space="preserve">Realizacja POW  w  Głuchowie </t>
  </si>
  <si>
    <t>Zespoły do spraw orzekania o niepełnosprawności</t>
  </si>
  <si>
    <t xml:space="preserve">Powiatowe urzędy pracy </t>
  </si>
  <si>
    <t xml:space="preserve">zakup  usług  pozostałych </t>
  </si>
  <si>
    <t xml:space="preserve">Podróże  służbowe </t>
  </si>
  <si>
    <t xml:space="preserve">Wynagrodzenie  osobowe </t>
  </si>
  <si>
    <t xml:space="preserve">WYDATKI   BUDŻETOWE   2007  </t>
  </si>
  <si>
    <t xml:space="preserve">w  sprawie  Budżetu  Powiatu  Toruńskiego na  2007    rok  .  </t>
  </si>
  <si>
    <t xml:space="preserve">WYKONANIE  31.12.2005 </t>
  </si>
  <si>
    <t>Zakup akcesoriów komputerowych, w tym programów i licencji</t>
  </si>
  <si>
    <t>Zakup akcesoriów komputerowych w tym programów i licencji</t>
  </si>
  <si>
    <t>ZWIĘKSZENIA</t>
  </si>
  <si>
    <t xml:space="preserve">BUDŻET  PO ZMIANACH  2007 </t>
  </si>
  <si>
    <t xml:space="preserve">BUDŻET  2007 </t>
  </si>
  <si>
    <t>Zakup usług obejmujących wykonanie ekspertyz analiz i opinii</t>
  </si>
  <si>
    <t>Wydatki na zakupy inwestycyjne jednostek budżetowych</t>
  </si>
  <si>
    <t>ZMNIEJSZENIA</t>
  </si>
  <si>
    <t>Zakup leków i wyrobów  medycznych i produktów biobójczych</t>
  </si>
  <si>
    <t xml:space="preserve">Załącznik  nr  2  do  uchwały   Rady      Powiatu  Toruńskiego </t>
  </si>
  <si>
    <t>Zakup leków ,wyrobów  medycznych i produktów biobójczych</t>
  </si>
  <si>
    <t>Opłaty za administrowanie i   czynsze   za  budynki , lokale  i  pomieszczenia   garażowe</t>
  </si>
  <si>
    <t xml:space="preserve">Kolonie  i  obozy   dla  młodziezy polonijnej   w  kraju </t>
  </si>
  <si>
    <t xml:space="preserve">Szkolenia  pracowników nie  będących   członkami   korpusu  służby   cywilnej </t>
  </si>
  <si>
    <t xml:space="preserve">Wydatki na   zakupy  inwestycyjne  jednostek  budżetowych </t>
  </si>
  <si>
    <t>Zakup usług  obejmujących  tłumaczenia</t>
  </si>
  <si>
    <t>Kary  i  odszkodowania wypłacane na rzecz osób fizycznych</t>
  </si>
  <si>
    <t>zmiany 27.06.2007</t>
  </si>
  <si>
    <t>Zakup materiałów papierniczych do sprzętu drukarskiego i urządzeń kserograficznych</t>
  </si>
  <si>
    <t xml:space="preserve">Ośrodki  wsparcia </t>
  </si>
  <si>
    <t xml:space="preserve">Koszty postępowania sądowego i prokuratorskiego </t>
  </si>
  <si>
    <t>DZIAŁALNOŚĆ USŁUGOWA</t>
  </si>
  <si>
    <t>Nadzór budowlany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</si>
</sst>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01"/>
  <sheetViews>
    <sheetView tabSelected="1" showOutlineSymbols="0" workbookViewId="0" topLeftCell="A1">
      <selection activeCell="D5" sqref="D5"/>
    </sheetView>
  </sheetViews>
  <sheetFormatPr defaultColWidth="9.00390625" defaultRowHeight="12.75" outlineLevelRow="2" outlineLevelCol="1"/>
  <cols>
    <col min="1" max="1" width="4.625" style="10" bestFit="1" customWidth="1"/>
    <col min="2" max="2" width="7.375" style="10" customWidth="1"/>
    <col min="3" max="3" width="7.75390625" style="10" bestFit="1" customWidth="1"/>
    <col min="4" max="4" width="33.625" style="19" customWidth="1"/>
    <col min="5" max="5" width="11.625" style="23" hidden="1" customWidth="1" outlineLevel="1"/>
    <col min="6" max="6" width="12.125" style="64" customWidth="1"/>
    <col min="7" max="7" width="10.625" style="52" customWidth="1"/>
    <col min="8" max="8" width="10.125" style="52" customWidth="1"/>
    <col min="9" max="9" width="13.375" style="52" customWidth="1"/>
    <col min="10" max="16384" width="9.125" style="12" customWidth="1"/>
  </cols>
  <sheetData>
    <row r="1" spans="1:4" ht="15">
      <c r="A1" s="5"/>
      <c r="B1" s="21" t="s">
        <v>63</v>
      </c>
      <c r="C1" s="5"/>
      <c r="D1" s="16"/>
    </row>
    <row r="2" spans="1:4" ht="15">
      <c r="A2" s="5"/>
      <c r="B2" s="21" t="s">
        <v>52</v>
      </c>
      <c r="C2" s="5"/>
      <c r="D2" s="16"/>
    </row>
    <row r="3" spans="1:4" ht="15">
      <c r="A3" s="5"/>
      <c r="B3" s="21"/>
      <c r="C3" s="5"/>
      <c r="D3" s="16" t="s">
        <v>71</v>
      </c>
    </row>
    <row r="4" spans="1:5" ht="15.75">
      <c r="A4" s="17"/>
      <c r="B4" s="6"/>
      <c r="C4" s="7"/>
      <c r="D4" s="26" t="s">
        <v>51</v>
      </c>
      <c r="E4" s="24"/>
    </row>
    <row r="5" spans="1:5" ht="15">
      <c r="A5" s="8"/>
      <c r="B5" s="6"/>
      <c r="C5" s="7"/>
      <c r="D5" s="18"/>
      <c r="E5" s="24"/>
    </row>
    <row r="6" spans="1:9" s="15" customFormat="1" ht="22.5">
      <c r="A6" s="69" t="s">
        <v>0</v>
      </c>
      <c r="B6" s="69" t="s">
        <v>1</v>
      </c>
      <c r="C6" s="70" t="s">
        <v>2</v>
      </c>
      <c r="D6" s="71" t="s">
        <v>3</v>
      </c>
      <c r="E6" s="68" t="s">
        <v>53</v>
      </c>
      <c r="F6" s="72" t="s">
        <v>58</v>
      </c>
      <c r="G6" s="68" t="s">
        <v>56</v>
      </c>
      <c r="H6" s="68" t="s">
        <v>61</v>
      </c>
      <c r="I6" s="68" t="s">
        <v>57</v>
      </c>
    </row>
    <row r="7" spans="1:9" s="14" customFormat="1" ht="15.75">
      <c r="A7" s="27">
        <v>600</v>
      </c>
      <c r="B7" s="27"/>
      <c r="C7" s="28"/>
      <c r="D7" s="40" t="s">
        <v>6</v>
      </c>
      <c r="E7" s="29">
        <f>E8</f>
        <v>62712</v>
      </c>
      <c r="F7" s="65">
        <f>F8</f>
        <v>0</v>
      </c>
      <c r="G7" s="54">
        <f>G8</f>
        <v>960000</v>
      </c>
      <c r="H7" s="54">
        <f>H8</f>
        <v>0</v>
      </c>
      <c r="I7" s="54">
        <f aca="true" t="shared" si="0" ref="I7:I18">F7+G7-H7</f>
        <v>960000</v>
      </c>
    </row>
    <row r="8" spans="1:9" ht="15.75">
      <c r="A8" s="33"/>
      <c r="B8" s="33">
        <v>60014</v>
      </c>
      <c r="C8" s="36"/>
      <c r="D8" s="39" t="s">
        <v>7</v>
      </c>
      <c r="E8" s="38">
        <f>SUM(E9:E9)</f>
        <v>62712</v>
      </c>
      <c r="F8" s="56"/>
      <c r="G8" s="56">
        <f>SUM(G9:G10)</f>
        <v>960000</v>
      </c>
      <c r="H8" s="56">
        <f>SUM(H9:H10)</f>
        <v>0</v>
      </c>
      <c r="I8" s="57">
        <f t="shared" si="0"/>
        <v>960000</v>
      </c>
    </row>
    <row r="9" spans="1:9" ht="25.5" outlineLevel="1">
      <c r="A9" s="27"/>
      <c r="B9" s="27"/>
      <c r="C9" s="42">
        <v>6050</v>
      </c>
      <c r="D9" s="43" t="s">
        <v>38</v>
      </c>
      <c r="E9" s="38">
        <v>62712</v>
      </c>
      <c r="F9" s="56">
        <v>300000</v>
      </c>
      <c r="G9" s="58">
        <v>900000</v>
      </c>
      <c r="H9" s="58"/>
      <c r="I9" s="58">
        <f t="shared" si="0"/>
        <v>1200000</v>
      </c>
    </row>
    <row r="10" spans="1:9" ht="25.5" outlineLevel="1">
      <c r="A10" s="27"/>
      <c r="B10" s="27"/>
      <c r="C10" s="42">
        <v>6060</v>
      </c>
      <c r="D10" s="43" t="s">
        <v>60</v>
      </c>
      <c r="E10" s="38"/>
      <c r="F10" s="56"/>
      <c r="G10" s="58">
        <v>60000</v>
      </c>
      <c r="H10" s="58"/>
      <c r="I10" s="58">
        <f t="shared" si="0"/>
        <v>60000</v>
      </c>
    </row>
    <row r="11" spans="1:9" s="14" customFormat="1" ht="15.75">
      <c r="A11" s="27">
        <v>700</v>
      </c>
      <c r="B11" s="27"/>
      <c r="C11" s="28"/>
      <c r="D11" s="40" t="s">
        <v>16</v>
      </c>
      <c r="E11" s="29">
        <f>E12</f>
        <v>0</v>
      </c>
      <c r="F11" s="65">
        <f>F12</f>
        <v>0</v>
      </c>
      <c r="G11" s="54">
        <f>G12</f>
        <v>97137</v>
      </c>
      <c r="H11" s="54">
        <f>H12</f>
        <v>1200</v>
      </c>
      <c r="I11" s="54">
        <f t="shared" si="0"/>
        <v>95937</v>
      </c>
    </row>
    <row r="12" spans="1:9" s="13" customFormat="1" ht="25.5">
      <c r="A12" s="33"/>
      <c r="B12" s="33">
        <v>70005</v>
      </c>
      <c r="C12" s="36"/>
      <c r="D12" s="39" t="s">
        <v>17</v>
      </c>
      <c r="E12" s="37">
        <f>SUM(E14:E14)</f>
        <v>0</v>
      </c>
      <c r="F12" s="55"/>
      <c r="G12" s="57">
        <f>SUM(G13:G15)</f>
        <v>97137</v>
      </c>
      <c r="H12" s="57">
        <f>SUM(H13:H15)</f>
        <v>1200</v>
      </c>
      <c r="I12" s="57">
        <f t="shared" si="0"/>
        <v>95937</v>
      </c>
    </row>
    <row r="13" spans="1:9" s="22" customFormat="1" ht="25.5" outlineLevel="1">
      <c r="A13" s="50"/>
      <c r="B13" s="50"/>
      <c r="C13" s="49">
        <v>4390</v>
      </c>
      <c r="D13" s="45" t="s">
        <v>59</v>
      </c>
      <c r="E13" s="38"/>
      <c r="F13" s="56">
        <v>25044</v>
      </c>
      <c r="G13" s="58">
        <v>1200</v>
      </c>
      <c r="H13" s="58"/>
      <c r="I13" s="58">
        <f t="shared" si="0"/>
        <v>26244</v>
      </c>
    </row>
    <row r="14" spans="1:9" ht="25.5" outlineLevel="1">
      <c r="A14" s="27"/>
      <c r="B14" s="27"/>
      <c r="C14" s="31">
        <v>4590</v>
      </c>
      <c r="D14" s="35" t="s">
        <v>70</v>
      </c>
      <c r="E14" s="38"/>
      <c r="F14" s="56">
        <v>32576</v>
      </c>
      <c r="G14" s="58">
        <v>95937</v>
      </c>
      <c r="H14" s="58"/>
      <c r="I14" s="58">
        <f t="shared" si="0"/>
        <v>128513</v>
      </c>
    </row>
    <row r="15" spans="1:9" s="22" customFormat="1" ht="25.5" outlineLevel="1">
      <c r="A15" s="50"/>
      <c r="B15" s="50"/>
      <c r="C15" s="49">
        <v>4610</v>
      </c>
      <c r="D15" s="45" t="s">
        <v>74</v>
      </c>
      <c r="E15" s="38">
        <v>3001</v>
      </c>
      <c r="F15" s="56">
        <v>1500</v>
      </c>
      <c r="G15" s="58"/>
      <c r="H15" s="58">
        <v>1200</v>
      </c>
      <c r="I15" s="58">
        <f t="shared" si="0"/>
        <v>300</v>
      </c>
    </row>
    <row r="16" spans="1:9" s="22" customFormat="1" ht="15.75">
      <c r="A16" s="27">
        <v>710</v>
      </c>
      <c r="B16" s="27"/>
      <c r="C16" s="28"/>
      <c r="D16" s="40" t="s">
        <v>75</v>
      </c>
      <c r="E16" s="29" t="e">
        <f>E17+E23+E46+E21</f>
        <v>#REF!</v>
      </c>
      <c r="F16" s="65">
        <f>SUM(F17)</f>
        <v>0</v>
      </c>
      <c r="G16" s="65">
        <f>SUM(G17)</f>
        <v>4636</v>
      </c>
      <c r="H16" s="65">
        <f>SUM(H17)</f>
        <v>4636</v>
      </c>
      <c r="I16" s="54">
        <f t="shared" si="0"/>
        <v>0</v>
      </c>
    </row>
    <row r="17" spans="1:9" s="22" customFormat="1" ht="15.75">
      <c r="A17" s="33"/>
      <c r="B17" s="33">
        <v>71015</v>
      </c>
      <c r="C17" s="36"/>
      <c r="D17" s="39" t="s">
        <v>76</v>
      </c>
      <c r="E17" s="37" t="e">
        <f>SUM(E19:E34)</f>
        <v>#REF!</v>
      </c>
      <c r="F17" s="55"/>
      <c r="G17" s="55">
        <f>SUM(G18:G19)</f>
        <v>4636</v>
      </c>
      <c r="H17" s="55">
        <f>SUM(H18:H19)</f>
        <v>4636</v>
      </c>
      <c r="I17" s="57">
        <f t="shared" si="0"/>
        <v>0</v>
      </c>
    </row>
    <row r="18" spans="1:9" s="22" customFormat="1" ht="24" customHeight="1" outlineLevel="1">
      <c r="A18" s="27"/>
      <c r="B18" s="27"/>
      <c r="C18" s="49">
        <v>4210</v>
      </c>
      <c r="D18" s="45" t="s">
        <v>5</v>
      </c>
      <c r="E18" s="38">
        <v>10357</v>
      </c>
      <c r="F18" s="56">
        <v>15080</v>
      </c>
      <c r="G18" s="58"/>
      <c r="H18" s="58">
        <v>4636</v>
      </c>
      <c r="I18" s="58">
        <f t="shared" si="0"/>
        <v>10444</v>
      </c>
    </row>
    <row r="19" spans="1:9" s="22" customFormat="1" ht="25.5" outlineLevel="2">
      <c r="A19" s="27"/>
      <c r="B19" s="27"/>
      <c r="C19" s="49">
        <v>6060</v>
      </c>
      <c r="D19" s="44" t="s">
        <v>60</v>
      </c>
      <c r="E19" s="38">
        <v>93852</v>
      </c>
      <c r="F19" s="67"/>
      <c r="G19" s="53">
        <v>4636</v>
      </c>
      <c r="H19" s="53"/>
      <c r="I19" s="58">
        <f>F19+G19-H19</f>
        <v>4636</v>
      </c>
    </row>
    <row r="20" spans="1:9" s="14" customFormat="1" ht="15.75">
      <c r="A20" s="47">
        <v>750</v>
      </c>
      <c r="B20" s="47"/>
      <c r="C20" s="47"/>
      <c r="D20" s="48" t="s">
        <v>39</v>
      </c>
      <c r="E20" s="29" t="e">
        <f>#REF!+E21+E24+E32+#REF!</f>
        <v>#REF!</v>
      </c>
      <c r="F20" s="65">
        <f>F21+F24+F32</f>
        <v>0</v>
      </c>
      <c r="G20" s="65">
        <f>G21+G24+G32</f>
        <v>19581</v>
      </c>
      <c r="H20" s="65">
        <f>H21+H24+H32</f>
        <v>19581</v>
      </c>
      <c r="I20" s="54">
        <f aca="true" t="shared" si="1" ref="I20:I32">F20+G20-H20</f>
        <v>0</v>
      </c>
    </row>
    <row r="21" spans="1:9" s="13" customFormat="1" ht="15.75" outlineLevel="1">
      <c r="A21" s="33"/>
      <c r="B21" s="33">
        <v>75019</v>
      </c>
      <c r="C21" s="36"/>
      <c r="D21" s="39" t="s">
        <v>19</v>
      </c>
      <c r="E21" s="37">
        <f>SUM(E22:E23)</f>
        <v>7840</v>
      </c>
      <c r="F21" s="55"/>
      <c r="G21" s="57">
        <f>SUM(G22:G23)</f>
        <v>1500</v>
      </c>
      <c r="H21" s="57">
        <f>SUM(H22:H23)</f>
        <v>1500</v>
      </c>
      <c r="I21" s="57">
        <f t="shared" si="1"/>
        <v>0</v>
      </c>
    </row>
    <row r="22" spans="1:9" ht="15" outlineLevel="2">
      <c r="A22" s="30"/>
      <c r="B22" s="30"/>
      <c r="C22" s="31">
        <v>4300</v>
      </c>
      <c r="D22" s="35" t="s">
        <v>18</v>
      </c>
      <c r="E22" s="38">
        <v>7840</v>
      </c>
      <c r="F22" s="56">
        <v>3700</v>
      </c>
      <c r="G22" s="58"/>
      <c r="H22" s="58">
        <v>1500</v>
      </c>
      <c r="I22" s="58">
        <f t="shared" si="1"/>
        <v>2200</v>
      </c>
    </row>
    <row r="23" spans="1:9" ht="38.25" outlineLevel="2">
      <c r="A23" s="30"/>
      <c r="B23" s="30"/>
      <c r="C23" s="31">
        <v>4400</v>
      </c>
      <c r="D23" s="35" t="s">
        <v>65</v>
      </c>
      <c r="E23" s="38"/>
      <c r="F23" s="56"/>
      <c r="G23" s="58">
        <v>1500</v>
      </c>
      <c r="H23" s="58"/>
      <c r="I23" s="58">
        <f t="shared" si="1"/>
        <v>1500</v>
      </c>
    </row>
    <row r="24" spans="1:9" s="13" customFormat="1" ht="15.75" outlineLevel="1">
      <c r="A24" s="33"/>
      <c r="B24" s="33">
        <v>75020</v>
      </c>
      <c r="C24" s="36"/>
      <c r="D24" s="39" t="s">
        <v>20</v>
      </c>
      <c r="E24" s="37">
        <f>SUM(E25:E31)</f>
        <v>3101092</v>
      </c>
      <c r="F24" s="55"/>
      <c r="G24" s="57">
        <f>SUM(G25:G31)</f>
        <v>14000</v>
      </c>
      <c r="H24" s="57">
        <f>SUM(H25:H31)</f>
        <v>14000</v>
      </c>
      <c r="I24" s="57">
        <f t="shared" si="1"/>
        <v>0</v>
      </c>
    </row>
    <row r="25" spans="1:9" ht="15" outlineLevel="2">
      <c r="A25" s="46"/>
      <c r="B25" s="27"/>
      <c r="C25" s="42">
        <v>4010</v>
      </c>
      <c r="D25" s="35" t="s">
        <v>8</v>
      </c>
      <c r="E25" s="38">
        <v>2239163</v>
      </c>
      <c r="F25" s="56">
        <v>2496690</v>
      </c>
      <c r="G25" s="58"/>
      <c r="H25" s="58">
        <v>2400</v>
      </c>
      <c r="I25" s="58">
        <f t="shared" si="1"/>
        <v>2494290</v>
      </c>
    </row>
    <row r="26" spans="1:9" ht="15" outlineLevel="2">
      <c r="A26" s="46"/>
      <c r="B26" s="27"/>
      <c r="C26" s="31">
        <v>4170</v>
      </c>
      <c r="D26" s="35" t="s">
        <v>40</v>
      </c>
      <c r="E26" s="38">
        <v>5956</v>
      </c>
      <c r="F26" s="56">
        <v>5200</v>
      </c>
      <c r="G26" s="58">
        <f>2400+2500</f>
        <v>4900</v>
      </c>
      <c r="H26" s="58"/>
      <c r="I26" s="58">
        <f t="shared" si="1"/>
        <v>10100</v>
      </c>
    </row>
    <row r="27" spans="1:9" ht="15" outlineLevel="2">
      <c r="A27" s="46"/>
      <c r="B27" s="27"/>
      <c r="C27" s="31">
        <v>4210</v>
      </c>
      <c r="D27" s="35" t="s">
        <v>5</v>
      </c>
      <c r="E27" s="38">
        <v>823890</v>
      </c>
      <c r="F27" s="56">
        <v>563000</v>
      </c>
      <c r="G27" s="58"/>
      <c r="H27" s="58">
        <v>1800</v>
      </c>
      <c r="I27" s="58">
        <f t="shared" si="1"/>
        <v>561200</v>
      </c>
    </row>
    <row r="28" spans="1:9" ht="25.5" outlineLevel="2">
      <c r="A28" s="46"/>
      <c r="B28" s="27"/>
      <c r="C28" s="31">
        <v>4230</v>
      </c>
      <c r="D28" s="35" t="s">
        <v>62</v>
      </c>
      <c r="E28" s="38"/>
      <c r="F28" s="56"/>
      <c r="G28" s="58">
        <v>1800</v>
      </c>
      <c r="H28" s="58"/>
      <c r="I28" s="58">
        <f t="shared" si="1"/>
        <v>1800</v>
      </c>
    </row>
    <row r="29" spans="1:9" ht="25.5" outlineLevel="2">
      <c r="A29" s="27"/>
      <c r="B29" s="27"/>
      <c r="C29" s="31">
        <v>4350</v>
      </c>
      <c r="D29" s="35" t="s">
        <v>42</v>
      </c>
      <c r="E29" s="38">
        <v>32083</v>
      </c>
      <c r="F29" s="56">
        <v>33000</v>
      </c>
      <c r="G29" s="58"/>
      <c r="H29" s="58">
        <f>14500-5000+300</f>
        <v>9800</v>
      </c>
      <c r="I29" s="58">
        <f t="shared" si="1"/>
        <v>23200</v>
      </c>
    </row>
    <row r="30" spans="1:9" ht="25.5" outlineLevel="2">
      <c r="A30" s="27"/>
      <c r="B30" s="27"/>
      <c r="C30" s="31">
        <v>4380</v>
      </c>
      <c r="D30" s="35" t="s">
        <v>69</v>
      </c>
      <c r="E30" s="38"/>
      <c r="F30" s="56"/>
      <c r="G30" s="58">
        <v>300</v>
      </c>
      <c r="H30" s="58"/>
      <c r="I30" s="58">
        <f t="shared" si="1"/>
        <v>300</v>
      </c>
    </row>
    <row r="31" spans="1:9" ht="25.5" outlineLevel="2">
      <c r="A31" s="27"/>
      <c r="B31" s="27"/>
      <c r="C31" s="31">
        <v>4750</v>
      </c>
      <c r="D31" s="35" t="s">
        <v>55</v>
      </c>
      <c r="E31" s="38"/>
      <c r="F31" s="56">
        <v>2000</v>
      </c>
      <c r="G31" s="58">
        <v>7000</v>
      </c>
      <c r="H31" s="58"/>
      <c r="I31" s="58">
        <f t="shared" si="1"/>
        <v>9000</v>
      </c>
    </row>
    <row r="32" spans="1:9" s="13" customFormat="1" ht="15.75" outlineLevel="1">
      <c r="A32" s="33"/>
      <c r="B32" s="33">
        <v>75045</v>
      </c>
      <c r="C32" s="36"/>
      <c r="D32" s="39" t="s">
        <v>21</v>
      </c>
      <c r="E32" s="37">
        <f>SUM(E33:E34)</f>
        <v>16554</v>
      </c>
      <c r="F32" s="55"/>
      <c r="G32" s="57">
        <f>SUM(G33:G34)</f>
        <v>4081</v>
      </c>
      <c r="H32" s="57">
        <f>SUM(H33:H34)</f>
        <v>4081</v>
      </c>
      <c r="I32" s="57">
        <f t="shared" si="1"/>
        <v>0</v>
      </c>
    </row>
    <row r="33" spans="1:9" ht="15" outlineLevel="2">
      <c r="A33" s="27"/>
      <c r="B33" s="27"/>
      <c r="C33" s="31">
        <v>4280</v>
      </c>
      <c r="D33" s="35" t="s">
        <v>22</v>
      </c>
      <c r="E33" s="38">
        <v>12584</v>
      </c>
      <c r="F33" s="56">
        <v>19919</v>
      </c>
      <c r="G33" s="58">
        <v>4081</v>
      </c>
      <c r="H33" s="58"/>
      <c r="I33" s="58">
        <f aca="true" t="shared" si="2" ref="I33:I48">F33+G33-H33</f>
        <v>24000</v>
      </c>
    </row>
    <row r="34" spans="1:9" ht="15" outlineLevel="2">
      <c r="A34" s="27"/>
      <c r="B34" s="27"/>
      <c r="C34" s="31">
        <v>4300</v>
      </c>
      <c r="D34" s="35" t="s">
        <v>24</v>
      </c>
      <c r="E34" s="38">
        <v>3970</v>
      </c>
      <c r="F34" s="56">
        <v>4560</v>
      </c>
      <c r="G34" s="58"/>
      <c r="H34" s="58">
        <v>4081</v>
      </c>
      <c r="I34" s="58">
        <f t="shared" si="2"/>
        <v>479</v>
      </c>
    </row>
    <row r="35" spans="1:9" s="14" customFormat="1" ht="15.75">
      <c r="A35" s="27">
        <v>801</v>
      </c>
      <c r="B35" s="27"/>
      <c r="C35" s="31"/>
      <c r="D35" s="40" t="s">
        <v>28</v>
      </c>
      <c r="E35" s="29" t="e">
        <f>#REF!+#REF!+#REF!+E36+#REF!+#REF!+#REF!+#REF!</f>
        <v>#REF!</v>
      </c>
      <c r="F35" s="65">
        <f>F36</f>
        <v>0</v>
      </c>
      <c r="G35" s="65">
        <f>G36</f>
        <v>27400</v>
      </c>
      <c r="H35" s="65">
        <f>H36</f>
        <v>1000</v>
      </c>
      <c r="I35" s="54">
        <f t="shared" si="2"/>
        <v>26400</v>
      </c>
    </row>
    <row r="36" spans="1:9" s="13" customFormat="1" ht="15.75">
      <c r="A36" s="27"/>
      <c r="B36" s="33">
        <v>80130</v>
      </c>
      <c r="C36" s="31"/>
      <c r="D36" s="39" t="s">
        <v>30</v>
      </c>
      <c r="E36" s="37">
        <f>SUM(E37:E37)</f>
        <v>359744</v>
      </c>
      <c r="F36" s="55"/>
      <c r="G36" s="55">
        <f>SUM(G37:G40)</f>
        <v>27400</v>
      </c>
      <c r="H36" s="55">
        <f>SUM(H37:H40)</f>
        <v>1000</v>
      </c>
      <c r="I36" s="57">
        <f t="shared" si="2"/>
        <v>26400</v>
      </c>
    </row>
    <row r="37" spans="1:12" ht="15" outlineLevel="1">
      <c r="A37" s="27"/>
      <c r="B37" s="27"/>
      <c r="C37" s="31">
        <v>4210</v>
      </c>
      <c r="D37" s="35" t="s">
        <v>5</v>
      </c>
      <c r="E37" s="38">
        <v>359744</v>
      </c>
      <c r="F37" s="56">
        <v>359690</v>
      </c>
      <c r="G37" s="58">
        <f>7400+2000+5000</f>
        <v>14400</v>
      </c>
      <c r="H37" s="58"/>
      <c r="I37" s="58">
        <f t="shared" si="2"/>
        <v>374090</v>
      </c>
      <c r="K37" s="74"/>
      <c r="L37" s="74"/>
    </row>
    <row r="38" spans="1:9" s="22" customFormat="1" ht="15" outlineLevel="1">
      <c r="A38" s="27"/>
      <c r="B38" s="27"/>
      <c r="C38" s="49">
        <v>4300</v>
      </c>
      <c r="D38" s="45" t="s">
        <v>18</v>
      </c>
      <c r="E38" s="38">
        <v>101017</v>
      </c>
      <c r="F38" s="56">
        <v>116310</v>
      </c>
      <c r="G38" s="58"/>
      <c r="H38" s="58">
        <v>1000</v>
      </c>
      <c r="I38" s="58">
        <f t="shared" si="2"/>
        <v>115310</v>
      </c>
    </row>
    <row r="39" spans="1:9" s="22" customFormat="1" ht="15" outlineLevel="1">
      <c r="A39" s="27"/>
      <c r="B39" s="27"/>
      <c r="C39" s="49">
        <v>4410</v>
      </c>
      <c r="D39" s="45" t="s">
        <v>12</v>
      </c>
      <c r="E39" s="38">
        <v>9845</v>
      </c>
      <c r="F39" s="56">
        <v>7720</v>
      </c>
      <c r="G39" s="58">
        <v>1000</v>
      </c>
      <c r="H39" s="58"/>
      <c r="I39" s="58">
        <f t="shared" si="2"/>
        <v>8720</v>
      </c>
    </row>
    <row r="40" spans="1:9" ht="25.5" outlineLevel="1">
      <c r="A40" s="27"/>
      <c r="B40" s="27"/>
      <c r="C40" s="42">
        <v>6060</v>
      </c>
      <c r="D40" s="43" t="s">
        <v>68</v>
      </c>
      <c r="E40" s="41">
        <v>177338</v>
      </c>
      <c r="F40" s="62"/>
      <c r="G40" s="59">
        <v>12000</v>
      </c>
      <c r="H40" s="59"/>
      <c r="I40" s="58">
        <f t="shared" si="2"/>
        <v>12000</v>
      </c>
    </row>
    <row r="41" spans="1:9" s="3" customFormat="1" ht="15.75">
      <c r="A41" s="27">
        <v>852</v>
      </c>
      <c r="B41" s="27"/>
      <c r="C41" s="28"/>
      <c r="D41" s="40" t="s">
        <v>25</v>
      </c>
      <c r="E41" s="29" t="e">
        <f>#REF!+E42+E49+#REF!+#REF!+E56+E58+#REF!</f>
        <v>#REF!</v>
      </c>
      <c r="F41" s="65">
        <f>F42+F49+F56+F58</f>
        <v>0</v>
      </c>
      <c r="G41" s="65">
        <f>G42+G49+G56+G58+G46</f>
        <v>820166</v>
      </c>
      <c r="H41" s="65">
        <f>H42+H49+H56+H58+H46</f>
        <v>123651</v>
      </c>
      <c r="I41" s="54">
        <f t="shared" si="2"/>
        <v>696515</v>
      </c>
    </row>
    <row r="42" spans="1:9" s="4" customFormat="1" ht="15.75">
      <c r="A42" s="33"/>
      <c r="B42" s="33">
        <v>85202</v>
      </c>
      <c r="C42" s="36"/>
      <c r="D42" s="39" t="s">
        <v>26</v>
      </c>
      <c r="E42" s="37">
        <f>SUM(E43:E45)</f>
        <v>4843949</v>
      </c>
      <c r="F42" s="55"/>
      <c r="G42" s="55">
        <f>SUM(G43:G45)</f>
        <v>814596</v>
      </c>
      <c r="H42" s="55">
        <f>SUM(H43:H45)</f>
        <v>118031</v>
      </c>
      <c r="I42" s="57">
        <f t="shared" si="2"/>
        <v>696565</v>
      </c>
    </row>
    <row r="43" spans="1:9" s="22" customFormat="1" ht="15" outlineLevel="1">
      <c r="A43" s="50"/>
      <c r="B43" s="50"/>
      <c r="C43" s="49">
        <v>4010</v>
      </c>
      <c r="D43" s="45" t="s">
        <v>8</v>
      </c>
      <c r="E43" s="38">
        <v>4547291</v>
      </c>
      <c r="F43" s="56">
        <v>4507210</v>
      </c>
      <c r="G43" s="58">
        <v>118031</v>
      </c>
      <c r="H43" s="58">
        <v>118031</v>
      </c>
      <c r="I43" s="58">
        <f t="shared" si="2"/>
        <v>4507210</v>
      </c>
    </row>
    <row r="44" spans="1:9" s="22" customFormat="1" ht="15" outlineLevel="1">
      <c r="A44" s="50"/>
      <c r="B44" s="50"/>
      <c r="C44" s="49">
        <v>4270</v>
      </c>
      <c r="D44" s="45" t="s">
        <v>11</v>
      </c>
      <c r="E44" s="38">
        <v>201340</v>
      </c>
      <c r="F44" s="56">
        <v>88790</v>
      </c>
      <c r="G44" s="58">
        <v>50000</v>
      </c>
      <c r="H44" s="58"/>
      <c r="I44" s="58">
        <f t="shared" si="2"/>
        <v>138790</v>
      </c>
    </row>
    <row r="45" spans="1:9" s="22" customFormat="1" ht="25.5" outlineLevel="1">
      <c r="A45" s="27"/>
      <c r="B45" s="27"/>
      <c r="C45" s="51">
        <v>6050</v>
      </c>
      <c r="D45" s="44" t="s">
        <v>38</v>
      </c>
      <c r="E45" s="38">
        <v>95318</v>
      </c>
      <c r="F45" s="56">
        <v>99045</v>
      </c>
      <c r="G45" s="58">
        <f>627565+19000</f>
        <v>646565</v>
      </c>
      <c r="H45" s="58"/>
      <c r="I45" s="58">
        <f t="shared" si="2"/>
        <v>745610</v>
      </c>
    </row>
    <row r="46" spans="1:9" s="4" customFormat="1" ht="15.75">
      <c r="A46" s="33"/>
      <c r="B46" s="33">
        <v>85203</v>
      </c>
      <c r="C46" s="36"/>
      <c r="D46" s="39" t="s">
        <v>73</v>
      </c>
      <c r="E46" s="37">
        <f>SUM(E47:E57)</f>
        <v>253444</v>
      </c>
      <c r="F46" s="55"/>
      <c r="G46" s="55">
        <f>SUM(G47:G48)</f>
        <v>2000</v>
      </c>
      <c r="H46" s="55">
        <f>SUM(H47:H48)</f>
        <v>2000</v>
      </c>
      <c r="I46" s="57">
        <f t="shared" si="2"/>
        <v>0</v>
      </c>
    </row>
    <row r="47" spans="1:9" s="22" customFormat="1" ht="15" outlineLevel="1">
      <c r="A47" s="50"/>
      <c r="B47" s="50"/>
      <c r="C47" s="49">
        <v>4210</v>
      </c>
      <c r="D47" s="45" t="s">
        <v>5</v>
      </c>
      <c r="E47" s="38">
        <v>51634</v>
      </c>
      <c r="F47" s="56">
        <v>126358</v>
      </c>
      <c r="G47" s="56"/>
      <c r="H47" s="56">
        <v>2000</v>
      </c>
      <c r="I47" s="58">
        <f t="shared" si="2"/>
        <v>124358</v>
      </c>
    </row>
    <row r="48" spans="1:9" s="22" customFormat="1" ht="15" outlineLevel="1">
      <c r="A48" s="50"/>
      <c r="B48" s="50"/>
      <c r="C48" s="49">
        <v>4300</v>
      </c>
      <c r="D48" s="45" t="s">
        <v>24</v>
      </c>
      <c r="E48" s="38">
        <v>200</v>
      </c>
      <c r="F48" s="56">
        <v>16100</v>
      </c>
      <c r="G48" s="56">
        <v>2000</v>
      </c>
      <c r="H48" s="56">
        <f>H72+H94</f>
        <v>0</v>
      </c>
      <c r="I48" s="58">
        <f t="shared" si="2"/>
        <v>18100</v>
      </c>
    </row>
    <row r="49" spans="1:9" s="4" customFormat="1" ht="25.5">
      <c r="A49" s="33"/>
      <c r="B49" s="33">
        <v>85218</v>
      </c>
      <c r="C49" s="36"/>
      <c r="D49" s="39" t="s">
        <v>37</v>
      </c>
      <c r="E49" s="37">
        <f>SUM(E50:E55)</f>
        <v>100805</v>
      </c>
      <c r="F49" s="55"/>
      <c r="G49" s="57">
        <f>SUM(G50:G55)</f>
        <v>3525</v>
      </c>
      <c r="H49" s="57">
        <f>SUM(H50:H55)</f>
        <v>3525</v>
      </c>
      <c r="I49" s="57">
        <f aca="true" t="shared" si="3" ref="I49:I61">F49+G49-H49</f>
        <v>0</v>
      </c>
    </row>
    <row r="50" spans="1:9" s="22" customFormat="1" ht="15" outlineLevel="1">
      <c r="A50" s="50"/>
      <c r="B50" s="50"/>
      <c r="C50" s="49">
        <v>4040</v>
      </c>
      <c r="D50" s="45" t="s">
        <v>9</v>
      </c>
      <c r="E50" s="38">
        <v>18332</v>
      </c>
      <c r="F50" s="66">
        <v>23500</v>
      </c>
      <c r="G50" s="60"/>
      <c r="H50" s="60">
        <v>1463</v>
      </c>
      <c r="I50" s="58">
        <f t="shared" si="3"/>
        <v>22037</v>
      </c>
    </row>
    <row r="51" spans="1:9" s="22" customFormat="1" ht="15" outlineLevel="1">
      <c r="A51" s="50"/>
      <c r="B51" s="50"/>
      <c r="C51" s="49">
        <v>4210</v>
      </c>
      <c r="D51" s="45" t="s">
        <v>5</v>
      </c>
      <c r="E51" s="38">
        <v>12064</v>
      </c>
      <c r="F51" s="66">
        <v>9500</v>
      </c>
      <c r="G51" s="60"/>
      <c r="H51" s="60">
        <v>1000</v>
      </c>
      <c r="I51" s="58">
        <f t="shared" si="3"/>
        <v>8500</v>
      </c>
    </row>
    <row r="52" spans="1:9" s="22" customFormat="1" ht="25.5" outlineLevel="1">
      <c r="A52" s="50"/>
      <c r="B52" s="50"/>
      <c r="C52" s="49">
        <v>4230</v>
      </c>
      <c r="D52" s="45" t="s">
        <v>64</v>
      </c>
      <c r="E52" s="38"/>
      <c r="F52" s="66"/>
      <c r="G52" s="60">
        <v>125</v>
      </c>
      <c r="H52" s="60"/>
      <c r="I52" s="58">
        <f t="shared" si="3"/>
        <v>125</v>
      </c>
    </row>
    <row r="53" spans="1:9" s="22" customFormat="1" ht="15" outlineLevel="1">
      <c r="A53" s="50"/>
      <c r="B53" s="50"/>
      <c r="C53" s="49">
        <v>4300</v>
      </c>
      <c r="D53" s="45" t="s">
        <v>24</v>
      </c>
      <c r="E53" s="38">
        <v>69992</v>
      </c>
      <c r="F53" s="66">
        <v>23000</v>
      </c>
      <c r="G53" s="60"/>
      <c r="H53" s="60">
        <v>415</v>
      </c>
      <c r="I53" s="58">
        <f t="shared" si="3"/>
        <v>22585</v>
      </c>
    </row>
    <row r="54" spans="1:9" s="22" customFormat="1" ht="15" outlineLevel="1">
      <c r="A54" s="50"/>
      <c r="B54" s="50"/>
      <c r="C54" s="49">
        <v>4430</v>
      </c>
      <c r="D54" s="45" t="s">
        <v>13</v>
      </c>
      <c r="E54" s="38">
        <v>417</v>
      </c>
      <c r="F54" s="66">
        <v>900</v>
      </c>
      <c r="G54" s="60"/>
      <c r="H54" s="60">
        <v>647</v>
      </c>
      <c r="I54" s="58">
        <f t="shared" si="3"/>
        <v>253</v>
      </c>
    </row>
    <row r="55" spans="1:9" s="22" customFormat="1" ht="25.5" outlineLevel="1">
      <c r="A55" s="50"/>
      <c r="B55" s="50"/>
      <c r="C55" s="49">
        <v>4750</v>
      </c>
      <c r="D55" s="45" t="s">
        <v>54</v>
      </c>
      <c r="E55" s="38"/>
      <c r="F55" s="62">
        <v>800</v>
      </c>
      <c r="G55" s="59">
        <v>3400</v>
      </c>
      <c r="H55" s="59"/>
      <c r="I55" s="58">
        <f t="shared" si="3"/>
        <v>4200</v>
      </c>
    </row>
    <row r="56" spans="1:9" s="4" customFormat="1" ht="25.5">
      <c r="A56" s="33"/>
      <c r="B56" s="33">
        <v>85233</v>
      </c>
      <c r="C56" s="36"/>
      <c r="D56" s="39" t="s">
        <v>36</v>
      </c>
      <c r="E56" s="37">
        <f>SUM(E57:E57)</f>
        <v>0</v>
      </c>
      <c r="F56" s="55"/>
      <c r="G56" s="57">
        <f>SUM(G57:G57)</f>
        <v>0</v>
      </c>
      <c r="H56" s="57">
        <f>SUM(H57:H57)</f>
        <v>95</v>
      </c>
      <c r="I56" s="57">
        <f t="shared" si="3"/>
        <v>-95</v>
      </c>
    </row>
    <row r="57" spans="1:9" s="22" customFormat="1" ht="15" outlineLevel="1">
      <c r="A57" s="50"/>
      <c r="B57" s="50"/>
      <c r="C57" s="49">
        <v>4300</v>
      </c>
      <c r="D57" s="45" t="s">
        <v>4</v>
      </c>
      <c r="E57" s="38"/>
      <c r="F57" s="66">
        <v>3200</v>
      </c>
      <c r="G57" s="60"/>
      <c r="H57" s="60">
        <f>45+50</f>
        <v>95</v>
      </c>
      <c r="I57" s="58">
        <f t="shared" si="3"/>
        <v>3105</v>
      </c>
    </row>
    <row r="58" spans="1:9" s="4" customFormat="1" ht="15.75" outlineLevel="1">
      <c r="A58" s="33"/>
      <c r="B58" s="33">
        <v>85295</v>
      </c>
      <c r="C58" s="36"/>
      <c r="D58" s="39" t="s">
        <v>43</v>
      </c>
      <c r="E58" s="37">
        <f>SUM(E60)</f>
        <v>780</v>
      </c>
      <c r="F58" s="55"/>
      <c r="G58" s="57">
        <f>SUM(G60)</f>
        <v>45</v>
      </c>
      <c r="H58" s="57">
        <f>SUM(H60)</f>
        <v>0</v>
      </c>
      <c r="I58" s="57">
        <f t="shared" si="3"/>
        <v>45</v>
      </c>
    </row>
    <row r="59" spans="1:9" s="22" customFormat="1" ht="15" outlineLevel="1">
      <c r="A59" s="50"/>
      <c r="B59" s="50"/>
      <c r="C59" s="49"/>
      <c r="D59" s="45" t="s">
        <v>45</v>
      </c>
      <c r="E59" s="38"/>
      <c r="F59" s="61"/>
      <c r="G59" s="63"/>
      <c r="H59" s="63"/>
      <c r="I59" s="58"/>
    </row>
    <row r="60" spans="1:9" s="22" customFormat="1" ht="25.5" outlineLevel="2">
      <c r="A60" s="50"/>
      <c r="B60" s="50"/>
      <c r="C60" s="49">
        <v>4440</v>
      </c>
      <c r="D60" s="45" t="s">
        <v>14</v>
      </c>
      <c r="E60" s="38">
        <v>780</v>
      </c>
      <c r="F60" s="66">
        <v>800</v>
      </c>
      <c r="G60" s="60">
        <v>45</v>
      </c>
      <c r="H60" s="60"/>
      <c r="I60" s="58">
        <f t="shared" si="3"/>
        <v>845</v>
      </c>
    </row>
    <row r="61" spans="1:9" s="3" customFormat="1" ht="25.5">
      <c r="A61" s="27">
        <v>853</v>
      </c>
      <c r="B61" s="27"/>
      <c r="C61" s="28"/>
      <c r="D61" s="40" t="s">
        <v>27</v>
      </c>
      <c r="E61" s="29" t="e">
        <f>#REF!+E62+E66+#REF!</f>
        <v>#REF!</v>
      </c>
      <c r="F61" s="65">
        <f>F62+F66</f>
        <v>0</v>
      </c>
      <c r="G61" s="65">
        <f>G62+G66</f>
        <v>4985</v>
      </c>
      <c r="H61" s="65">
        <f>H62+H66</f>
        <v>485</v>
      </c>
      <c r="I61" s="54">
        <f t="shared" si="3"/>
        <v>4500</v>
      </c>
    </row>
    <row r="62" spans="1:9" s="4" customFormat="1" ht="25.5" outlineLevel="1">
      <c r="A62" s="33"/>
      <c r="B62" s="33">
        <v>85321</v>
      </c>
      <c r="C62" s="36"/>
      <c r="D62" s="39" t="s">
        <v>46</v>
      </c>
      <c r="E62" s="37">
        <f>SUM(E63:E63)</f>
        <v>108</v>
      </c>
      <c r="F62" s="55"/>
      <c r="G62" s="55">
        <f>SUM(G63:G65)</f>
        <v>4600</v>
      </c>
      <c r="H62" s="55">
        <f>SUM(H63:H65)</f>
        <v>100</v>
      </c>
      <c r="I62" s="57">
        <f aca="true" t="shared" si="4" ref="I62:I70">F62+G62-H62</f>
        <v>4500</v>
      </c>
    </row>
    <row r="63" spans="1:9" s="22" customFormat="1" ht="15" outlineLevel="2">
      <c r="A63" s="50"/>
      <c r="B63" s="50"/>
      <c r="C63" s="49">
        <v>4410</v>
      </c>
      <c r="D63" s="45" t="s">
        <v>49</v>
      </c>
      <c r="E63" s="38">
        <v>108</v>
      </c>
      <c r="F63" s="66">
        <v>300</v>
      </c>
      <c r="G63" s="60"/>
      <c r="H63" s="60">
        <v>100</v>
      </c>
      <c r="I63" s="58">
        <f t="shared" si="4"/>
        <v>200</v>
      </c>
    </row>
    <row r="64" spans="1:9" s="22" customFormat="1" ht="25.5" outlineLevel="2">
      <c r="A64" s="50"/>
      <c r="B64" s="50"/>
      <c r="C64" s="49">
        <v>4750</v>
      </c>
      <c r="D64" s="45" t="s">
        <v>54</v>
      </c>
      <c r="E64" s="38"/>
      <c r="F64" s="66"/>
      <c r="G64" s="60">
        <v>100</v>
      </c>
      <c r="H64" s="60"/>
      <c r="I64" s="58">
        <f t="shared" si="4"/>
        <v>100</v>
      </c>
    </row>
    <row r="65" spans="1:9" s="22" customFormat="1" ht="25.5" outlineLevel="2">
      <c r="A65" s="50"/>
      <c r="B65" s="50"/>
      <c r="C65" s="49">
        <v>6060</v>
      </c>
      <c r="D65" s="45" t="s">
        <v>68</v>
      </c>
      <c r="E65" s="38"/>
      <c r="F65" s="66"/>
      <c r="G65" s="60">
        <v>4500</v>
      </c>
      <c r="H65" s="60"/>
      <c r="I65" s="58">
        <f t="shared" si="4"/>
        <v>4500</v>
      </c>
    </row>
    <row r="66" spans="1:9" s="22" customFormat="1" ht="15.75" outlineLevel="1">
      <c r="A66" s="50"/>
      <c r="B66" s="33">
        <v>85333</v>
      </c>
      <c r="C66" s="49"/>
      <c r="D66" s="39" t="s">
        <v>47</v>
      </c>
      <c r="E66" s="37">
        <f>SUM(E67:E69)</f>
        <v>85142</v>
      </c>
      <c r="F66" s="55"/>
      <c r="G66" s="57">
        <f>SUM(G67:G69)</f>
        <v>385</v>
      </c>
      <c r="H66" s="57">
        <f>SUM(H67:H69)</f>
        <v>385</v>
      </c>
      <c r="I66" s="57">
        <f t="shared" si="4"/>
        <v>0</v>
      </c>
    </row>
    <row r="67" spans="1:9" s="22" customFormat="1" ht="15" outlineLevel="2">
      <c r="A67" s="50"/>
      <c r="B67" s="50"/>
      <c r="C67" s="49">
        <v>4300</v>
      </c>
      <c r="D67" s="45" t="s">
        <v>48</v>
      </c>
      <c r="E67" s="38">
        <v>80244</v>
      </c>
      <c r="F67" s="56">
        <v>15000</v>
      </c>
      <c r="G67" s="58"/>
      <c r="H67" s="58">
        <v>215</v>
      </c>
      <c r="I67" s="58">
        <f t="shared" si="4"/>
        <v>14785</v>
      </c>
    </row>
    <row r="68" spans="1:9" s="22" customFormat="1" ht="15" outlineLevel="2">
      <c r="A68" s="50"/>
      <c r="B68" s="50"/>
      <c r="C68" s="49">
        <v>4480</v>
      </c>
      <c r="D68" s="45" t="s">
        <v>15</v>
      </c>
      <c r="E68" s="38">
        <v>4898</v>
      </c>
      <c r="F68" s="56">
        <v>4100</v>
      </c>
      <c r="G68" s="58"/>
      <c r="H68" s="58">
        <v>170</v>
      </c>
      <c r="I68" s="58">
        <f t="shared" si="4"/>
        <v>3930</v>
      </c>
    </row>
    <row r="69" spans="1:9" s="22" customFormat="1" ht="38.25" outlineLevel="2">
      <c r="A69" s="50"/>
      <c r="B69" s="50"/>
      <c r="C69" s="49">
        <v>4700</v>
      </c>
      <c r="D69" s="45" t="s">
        <v>67</v>
      </c>
      <c r="E69" s="38"/>
      <c r="F69" s="56"/>
      <c r="G69" s="58">
        <v>385</v>
      </c>
      <c r="H69" s="58"/>
      <c r="I69" s="58"/>
    </row>
    <row r="70" spans="1:9" s="3" customFormat="1" ht="25.5">
      <c r="A70" s="27">
        <v>854</v>
      </c>
      <c r="B70" s="27"/>
      <c r="C70" s="28"/>
      <c r="D70" s="40" t="s">
        <v>31</v>
      </c>
      <c r="E70" s="29" t="e">
        <f>#REF!+#REF!+E71+#REF!+E81+#REF!+#REF!</f>
        <v>#REF!</v>
      </c>
      <c r="F70" s="65">
        <f>F71+F81+F75</f>
        <v>0</v>
      </c>
      <c r="G70" s="65">
        <f>G71+G81+G75</f>
        <v>105806</v>
      </c>
      <c r="H70" s="65">
        <f>H71+H81+H75</f>
        <v>61856</v>
      </c>
      <c r="I70" s="54">
        <f t="shared" si="4"/>
        <v>43950</v>
      </c>
    </row>
    <row r="71" spans="1:9" s="4" customFormat="1" ht="15.75">
      <c r="A71" s="33"/>
      <c r="B71" s="33">
        <v>85410</v>
      </c>
      <c r="C71" s="36"/>
      <c r="D71" s="39" t="s">
        <v>32</v>
      </c>
      <c r="E71" s="37">
        <f>SUM(E72:E73)</f>
        <v>293207</v>
      </c>
      <c r="F71" s="55"/>
      <c r="G71" s="55">
        <f>SUM(G72:G74)</f>
        <v>58380</v>
      </c>
      <c r="H71" s="55">
        <f>SUM(H72:H74)</f>
        <v>14430</v>
      </c>
      <c r="I71" s="57">
        <f>F71+G71-H71</f>
        <v>43950</v>
      </c>
    </row>
    <row r="72" spans="1:9" ht="15" outlineLevel="1">
      <c r="A72" s="30"/>
      <c r="B72" s="30"/>
      <c r="C72" s="31">
        <v>4210</v>
      </c>
      <c r="D72" s="35" t="s">
        <v>5</v>
      </c>
      <c r="E72" s="38">
        <v>280967</v>
      </c>
      <c r="F72" s="56">
        <v>320000</v>
      </c>
      <c r="G72" s="58">
        <v>43900</v>
      </c>
      <c r="H72" s="58"/>
      <c r="I72" s="58">
        <f>F72+G72-H72</f>
        <v>363900</v>
      </c>
    </row>
    <row r="73" spans="1:9" ht="25.5" outlineLevel="1">
      <c r="A73" s="30"/>
      <c r="B73" s="30"/>
      <c r="C73" s="49">
        <v>6050</v>
      </c>
      <c r="D73" s="45" t="s">
        <v>44</v>
      </c>
      <c r="E73" s="38">
        <v>12240</v>
      </c>
      <c r="F73" s="67">
        <v>30000</v>
      </c>
      <c r="G73" s="53"/>
      <c r="H73" s="80">
        <v>14430</v>
      </c>
      <c r="I73" s="58">
        <f>F73+G73-H73</f>
        <v>15570</v>
      </c>
    </row>
    <row r="74" spans="1:9" ht="25.5" outlineLevel="1">
      <c r="A74" s="30"/>
      <c r="B74" s="30"/>
      <c r="C74" s="31">
        <v>6060</v>
      </c>
      <c r="D74" s="35" t="s">
        <v>60</v>
      </c>
      <c r="E74" s="38">
        <v>0</v>
      </c>
      <c r="F74" s="56"/>
      <c r="G74" s="58">
        <v>14480</v>
      </c>
      <c r="H74" s="58"/>
      <c r="I74" s="58">
        <f>F74+G74-H74</f>
        <v>14480</v>
      </c>
    </row>
    <row r="75" spans="1:9" s="79" customFormat="1" ht="30">
      <c r="A75" s="76"/>
      <c r="B75" s="77">
        <v>85413</v>
      </c>
      <c r="C75" s="76"/>
      <c r="D75" s="77" t="s">
        <v>66</v>
      </c>
      <c r="E75" s="78">
        <f>SUM(E77)</f>
        <v>54249</v>
      </c>
      <c r="F75" s="78"/>
      <c r="G75" s="78">
        <f>SUM(G77:G80)</f>
        <v>12334</v>
      </c>
      <c r="H75" s="78">
        <f>SUM(H77:H80)</f>
        <v>12334</v>
      </c>
      <c r="I75" s="78">
        <f>SUM(I77:I80)</f>
        <v>151200</v>
      </c>
    </row>
    <row r="76" spans="1:9" s="79" customFormat="1" ht="15">
      <c r="A76" s="76"/>
      <c r="B76" s="77"/>
      <c r="C76" s="76"/>
      <c r="D76" s="75"/>
      <c r="E76" s="78"/>
      <c r="F76" s="78"/>
      <c r="G76" s="78"/>
      <c r="H76" s="78"/>
      <c r="I76" s="78"/>
    </row>
    <row r="77" spans="1:9" s="1" customFormat="1" ht="15" outlineLevel="1">
      <c r="A77" s="30"/>
      <c r="B77" s="30"/>
      <c r="C77" s="31">
        <v>4170</v>
      </c>
      <c r="D77" s="35" t="s">
        <v>41</v>
      </c>
      <c r="E77" s="38">
        <v>54249</v>
      </c>
      <c r="F77" s="58">
        <v>27840</v>
      </c>
      <c r="G77" s="58"/>
      <c r="H77" s="58">
        <v>1894</v>
      </c>
      <c r="I77" s="58">
        <f>F77+G77-H77</f>
        <v>25946</v>
      </c>
    </row>
    <row r="78" spans="1:9" ht="15" outlineLevel="1">
      <c r="A78" s="30"/>
      <c r="B78" s="30"/>
      <c r="C78" s="31">
        <v>4210</v>
      </c>
      <c r="D78" s="35" t="s">
        <v>5</v>
      </c>
      <c r="E78" s="38">
        <v>280967</v>
      </c>
      <c r="F78" s="58">
        <v>35900</v>
      </c>
      <c r="G78" s="58"/>
      <c r="H78" s="58">
        <v>10440</v>
      </c>
      <c r="I78" s="58">
        <f>F78+G78-H78</f>
        <v>25460</v>
      </c>
    </row>
    <row r="79" spans="1:9" ht="15" outlineLevel="1">
      <c r="A79" s="30"/>
      <c r="B79" s="30"/>
      <c r="C79" s="31">
        <v>4300</v>
      </c>
      <c r="D79" s="35" t="s">
        <v>18</v>
      </c>
      <c r="E79" s="38">
        <v>8033</v>
      </c>
      <c r="F79" s="58">
        <v>87360</v>
      </c>
      <c r="G79" s="58">
        <v>12290</v>
      </c>
      <c r="H79" s="58"/>
      <c r="I79" s="58">
        <f>F79+G79-H79</f>
        <v>99650</v>
      </c>
    </row>
    <row r="80" spans="1:9" ht="15" outlineLevel="1">
      <c r="A80" s="30"/>
      <c r="B80" s="30"/>
      <c r="C80" s="31">
        <v>4430</v>
      </c>
      <c r="D80" s="35" t="s">
        <v>13</v>
      </c>
      <c r="E80" s="38">
        <v>510</v>
      </c>
      <c r="F80" s="58">
        <v>100</v>
      </c>
      <c r="G80" s="58">
        <v>44</v>
      </c>
      <c r="H80" s="58"/>
      <c r="I80" s="58">
        <f>F80+G80-H80</f>
        <v>144</v>
      </c>
    </row>
    <row r="81" spans="1:9" s="4" customFormat="1" ht="15.75">
      <c r="A81" s="33"/>
      <c r="B81" s="33">
        <v>85415</v>
      </c>
      <c r="C81" s="36"/>
      <c r="D81" s="39" t="s">
        <v>33</v>
      </c>
      <c r="E81" s="34">
        <f>SUM(E82:E93)</f>
        <v>656243</v>
      </c>
      <c r="F81" s="55"/>
      <c r="G81" s="55">
        <f>SUM(G82:G95)</f>
        <v>35092</v>
      </c>
      <c r="H81" s="55">
        <f>SUM(H82:H95)</f>
        <v>35092</v>
      </c>
      <c r="I81" s="57">
        <f aca="true" t="shared" si="5" ref="I81:I93">F81+G81-H81</f>
        <v>0</v>
      </c>
    </row>
    <row r="82" spans="1:9" s="1" customFormat="1" ht="15" outlineLevel="1">
      <c r="A82" s="30"/>
      <c r="B82" s="30"/>
      <c r="C82" s="31">
        <v>4018</v>
      </c>
      <c r="D82" s="35" t="s">
        <v>50</v>
      </c>
      <c r="E82" s="32"/>
      <c r="F82" s="56">
        <v>10616</v>
      </c>
      <c r="G82" s="56">
        <v>1447</v>
      </c>
      <c r="H82" s="56"/>
      <c r="I82" s="58">
        <f t="shared" si="5"/>
        <v>12063</v>
      </c>
    </row>
    <row r="83" spans="1:9" s="1" customFormat="1" ht="15" outlineLevel="1">
      <c r="A83" s="30"/>
      <c r="B83" s="30"/>
      <c r="C83" s="31">
        <v>4019</v>
      </c>
      <c r="D83" s="35" t="s">
        <v>50</v>
      </c>
      <c r="E83" s="32"/>
      <c r="F83" s="56">
        <v>4984</v>
      </c>
      <c r="G83" s="56">
        <v>680</v>
      </c>
      <c r="H83" s="56"/>
      <c r="I83" s="58">
        <f t="shared" si="5"/>
        <v>5664</v>
      </c>
    </row>
    <row r="84" spans="1:9" s="1" customFormat="1" ht="15" outlineLevel="1">
      <c r="A84" s="30"/>
      <c r="B84" s="30"/>
      <c r="C84" s="31">
        <v>4118</v>
      </c>
      <c r="D84" s="35" t="s">
        <v>29</v>
      </c>
      <c r="E84" s="38">
        <v>8266</v>
      </c>
      <c r="F84" s="56">
        <v>10058</v>
      </c>
      <c r="G84" s="58">
        <v>544</v>
      </c>
      <c r="H84" s="58"/>
      <c r="I84" s="58">
        <f t="shared" si="5"/>
        <v>10602</v>
      </c>
    </row>
    <row r="85" spans="1:9" s="1" customFormat="1" ht="15" outlineLevel="1">
      <c r="A85" s="30"/>
      <c r="B85" s="30"/>
      <c r="C85" s="31">
        <v>4119</v>
      </c>
      <c r="D85" s="35" t="s">
        <v>29</v>
      </c>
      <c r="E85" s="38">
        <v>3881</v>
      </c>
      <c r="F85" s="56">
        <v>4722</v>
      </c>
      <c r="G85" s="58">
        <v>256</v>
      </c>
      <c r="H85" s="58"/>
      <c r="I85" s="58">
        <f t="shared" si="5"/>
        <v>4978</v>
      </c>
    </row>
    <row r="86" spans="1:9" s="1" customFormat="1" ht="15" outlineLevel="1">
      <c r="A86" s="30"/>
      <c r="B86" s="30"/>
      <c r="C86" s="31">
        <v>4128</v>
      </c>
      <c r="D86" s="35" t="s">
        <v>10</v>
      </c>
      <c r="E86" s="38">
        <v>1175</v>
      </c>
      <c r="F86" s="56">
        <v>1441</v>
      </c>
      <c r="G86" s="58">
        <v>73</v>
      </c>
      <c r="H86" s="58"/>
      <c r="I86" s="58">
        <f t="shared" si="5"/>
        <v>1514</v>
      </c>
    </row>
    <row r="87" spans="1:9" s="1" customFormat="1" ht="15" outlineLevel="1">
      <c r="A87" s="30"/>
      <c r="B87" s="30"/>
      <c r="C87" s="31">
        <v>4129</v>
      </c>
      <c r="D87" s="35" t="s">
        <v>10</v>
      </c>
      <c r="E87" s="38">
        <v>552</v>
      </c>
      <c r="F87" s="56">
        <v>677</v>
      </c>
      <c r="G87" s="58">
        <v>34</v>
      </c>
      <c r="H87" s="58"/>
      <c r="I87" s="58">
        <f t="shared" si="5"/>
        <v>711</v>
      </c>
    </row>
    <row r="88" spans="1:9" s="1" customFormat="1" ht="15" outlineLevel="1">
      <c r="A88" s="30"/>
      <c r="B88" s="30"/>
      <c r="C88" s="31">
        <v>4178</v>
      </c>
      <c r="D88" s="35" t="s">
        <v>41</v>
      </c>
      <c r="E88" s="38">
        <v>54249</v>
      </c>
      <c r="F88" s="56">
        <v>48205</v>
      </c>
      <c r="G88" s="58">
        <v>7450</v>
      </c>
      <c r="H88" s="58"/>
      <c r="I88" s="58">
        <f t="shared" si="5"/>
        <v>55655</v>
      </c>
    </row>
    <row r="89" spans="1:9" s="1" customFormat="1" ht="15" outlineLevel="1">
      <c r="A89" s="30"/>
      <c r="B89" s="30"/>
      <c r="C89" s="31">
        <v>4179</v>
      </c>
      <c r="D89" s="35" t="s">
        <v>41</v>
      </c>
      <c r="E89" s="38">
        <v>26186</v>
      </c>
      <c r="F89" s="56">
        <v>22632</v>
      </c>
      <c r="G89" s="58">
        <v>3498</v>
      </c>
      <c r="H89" s="58"/>
      <c r="I89" s="58">
        <f t="shared" si="5"/>
        <v>26130</v>
      </c>
    </row>
    <row r="90" spans="1:9" ht="15" outlineLevel="1">
      <c r="A90" s="30"/>
      <c r="B90" s="30"/>
      <c r="C90" s="31">
        <v>4218</v>
      </c>
      <c r="D90" s="35" t="s">
        <v>5</v>
      </c>
      <c r="E90" s="38">
        <v>280967</v>
      </c>
      <c r="F90" s="58">
        <v>31778</v>
      </c>
      <c r="G90" s="58">
        <v>12324</v>
      </c>
      <c r="H90" s="58"/>
      <c r="I90" s="58">
        <f t="shared" si="5"/>
        <v>44102</v>
      </c>
    </row>
    <row r="91" spans="1:9" ht="15" outlineLevel="1">
      <c r="A91" s="30"/>
      <c r="B91" s="30"/>
      <c r="C91" s="31">
        <v>4219</v>
      </c>
      <c r="D91" s="35" t="s">
        <v>5</v>
      </c>
      <c r="E91" s="38">
        <v>280967</v>
      </c>
      <c r="F91" s="58">
        <v>14920</v>
      </c>
      <c r="G91" s="58">
        <v>5786</v>
      </c>
      <c r="H91" s="58"/>
      <c r="I91" s="58">
        <f t="shared" si="5"/>
        <v>20706</v>
      </c>
    </row>
    <row r="92" spans="1:9" s="1" customFormat="1" ht="25.5" outlineLevel="1">
      <c r="A92" s="30"/>
      <c r="B92" s="30"/>
      <c r="C92" s="31">
        <v>4398</v>
      </c>
      <c r="D92" s="35" t="s">
        <v>59</v>
      </c>
      <c r="E92" s="38"/>
      <c r="F92" s="56">
        <v>34025</v>
      </c>
      <c r="G92" s="58"/>
      <c r="H92" s="58">
        <f>9515+14365</f>
        <v>23880</v>
      </c>
      <c r="I92" s="58">
        <f t="shared" si="5"/>
        <v>10145</v>
      </c>
    </row>
    <row r="93" spans="1:9" s="1" customFormat="1" ht="25.5" outlineLevel="1">
      <c r="A93" s="30"/>
      <c r="B93" s="30"/>
      <c r="C93" s="31">
        <v>4399</v>
      </c>
      <c r="D93" s="35" t="s">
        <v>59</v>
      </c>
      <c r="E93" s="38"/>
      <c r="F93" s="56">
        <v>15975</v>
      </c>
      <c r="G93" s="58"/>
      <c r="H93" s="58">
        <f>4467+6745</f>
        <v>11212</v>
      </c>
      <c r="I93" s="58">
        <f t="shared" si="5"/>
        <v>4763</v>
      </c>
    </row>
    <row r="94" spans="1:9" s="22" customFormat="1" ht="38.25" outlineLevel="1">
      <c r="A94" s="50"/>
      <c r="B94" s="50"/>
      <c r="C94" s="49">
        <v>4748</v>
      </c>
      <c r="D94" s="45" t="s">
        <v>72</v>
      </c>
      <c r="E94" s="38"/>
      <c r="F94" s="56">
        <v>5670</v>
      </c>
      <c r="G94" s="22">
        <v>2041</v>
      </c>
      <c r="H94" s="58"/>
      <c r="I94" s="58">
        <f aca="true" t="shared" si="6" ref="I94:I100">F94+G94-H94</f>
        <v>7711</v>
      </c>
    </row>
    <row r="95" spans="1:9" s="22" customFormat="1" ht="38.25" outlineLevel="1">
      <c r="A95" s="50"/>
      <c r="B95" s="50"/>
      <c r="C95" s="49">
        <v>4749</v>
      </c>
      <c r="D95" s="45" t="s">
        <v>72</v>
      </c>
      <c r="E95" s="38"/>
      <c r="F95" s="56">
        <v>2662</v>
      </c>
      <c r="G95" s="58">
        <v>959</v>
      </c>
      <c r="H95" s="58"/>
      <c r="I95" s="58">
        <f t="shared" si="6"/>
        <v>3621</v>
      </c>
    </row>
    <row r="96" spans="1:9" s="14" customFormat="1" ht="15.75">
      <c r="A96" s="27">
        <v>926</v>
      </c>
      <c r="B96" s="27"/>
      <c r="C96" s="28"/>
      <c r="D96" s="40" t="s">
        <v>34</v>
      </c>
      <c r="E96" s="29">
        <f>SUM(E97:E97)</f>
        <v>16060</v>
      </c>
      <c r="F96" s="65">
        <f>SUM(F97:F97)</f>
        <v>0</v>
      </c>
      <c r="G96" s="54">
        <f>SUM(G97:G97)</f>
        <v>8000</v>
      </c>
      <c r="H96" s="54">
        <f>SUM(H97:H97)</f>
        <v>0</v>
      </c>
      <c r="I96" s="54">
        <f t="shared" si="6"/>
        <v>8000</v>
      </c>
    </row>
    <row r="97" spans="1:9" s="13" customFormat="1" ht="25.5" outlineLevel="1">
      <c r="A97" s="33"/>
      <c r="B97" s="33">
        <v>92605</v>
      </c>
      <c r="C97" s="36"/>
      <c r="D97" s="39" t="s">
        <v>35</v>
      </c>
      <c r="E97" s="37">
        <f>SUM(E98:E99)</f>
        <v>16060</v>
      </c>
      <c r="F97" s="55"/>
      <c r="G97" s="57">
        <f>SUM(G98:G99)</f>
        <v>8000</v>
      </c>
      <c r="H97" s="57">
        <f>SUM(H98:H99)</f>
        <v>0</v>
      </c>
      <c r="I97" s="57">
        <f t="shared" si="6"/>
        <v>8000</v>
      </c>
    </row>
    <row r="98" spans="1:9" ht="15" outlineLevel="2">
      <c r="A98" s="30"/>
      <c r="B98" s="30"/>
      <c r="C98" s="31">
        <v>4210</v>
      </c>
      <c r="D98" s="35" t="s">
        <v>5</v>
      </c>
      <c r="E98" s="38">
        <v>12036</v>
      </c>
      <c r="F98" s="66">
        <v>20270</v>
      </c>
      <c r="G98" s="60">
        <f>6000-650</f>
        <v>5350</v>
      </c>
      <c r="H98" s="60"/>
      <c r="I98" s="58">
        <f t="shared" si="6"/>
        <v>25620</v>
      </c>
    </row>
    <row r="99" spans="1:9" ht="15" outlineLevel="2">
      <c r="A99" s="30"/>
      <c r="B99" s="30"/>
      <c r="C99" s="31">
        <v>4300</v>
      </c>
      <c r="D99" s="35" t="s">
        <v>18</v>
      </c>
      <c r="E99" s="38">
        <v>4024</v>
      </c>
      <c r="F99" s="66">
        <f>3570</f>
        <v>3570</v>
      </c>
      <c r="G99" s="60">
        <f>2000+650</f>
        <v>2650</v>
      </c>
      <c r="H99" s="60"/>
      <c r="I99" s="58">
        <f t="shared" si="6"/>
        <v>6220</v>
      </c>
    </row>
    <row r="100" spans="1:9" s="14" customFormat="1" ht="15.75">
      <c r="A100" s="27"/>
      <c r="B100" s="27"/>
      <c r="C100" s="28"/>
      <c r="D100" s="40" t="s">
        <v>23</v>
      </c>
      <c r="E100" s="29" t="e">
        <f>SUM(#REF!+#REF!+E7+E11+#REF!+E20+#REF!+#REF!+E35+#REF!+#REF!+#REF!+#REF!+E70+#REF!+E96)</f>
        <v>#REF!</v>
      </c>
      <c r="F100" s="73">
        <f>(F7+F11+F20+F35+F41+F61+F70+F96)</f>
        <v>0</v>
      </c>
      <c r="G100" s="73">
        <f>(G7+G11+G20+G35+G41+G61+G70+G96+G16)</f>
        <v>2047711</v>
      </c>
      <c r="H100" s="73">
        <f>(H7+H11+H20+H35+H41+H61+H70+H96+H16)</f>
        <v>212409</v>
      </c>
      <c r="I100" s="54">
        <f t="shared" si="6"/>
        <v>1835302</v>
      </c>
    </row>
    <row r="101" spans="1:9" s="14" customFormat="1" ht="15">
      <c r="A101" s="9"/>
      <c r="B101" s="9"/>
      <c r="C101" s="11"/>
      <c r="D101" s="20"/>
      <c r="E101" s="25"/>
      <c r="F101" s="64"/>
      <c r="G101" s="52"/>
      <c r="H101" s="52"/>
      <c r="I101" s="52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2007-07-02T08:04:17Z</cp:lastPrinted>
  <dcterms:created xsi:type="dcterms:W3CDTF">2002-09-13T05:51:01Z</dcterms:created>
  <dcterms:modified xsi:type="dcterms:W3CDTF">2007-07-02T08:04:27Z</dcterms:modified>
  <cp:category/>
  <cp:version/>
  <cp:contentType/>
  <cp:contentStatus/>
</cp:coreProperties>
</file>