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12120" windowHeight="83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<sst xmlns="http://schemas.openxmlformats.org/spreadsheetml/2006/main" count="68" uniqueCount="55">
  <si>
    <t>Dz.</t>
  </si>
  <si>
    <t>R.</t>
  </si>
  <si>
    <t>P.</t>
  </si>
  <si>
    <t>W Y S Z C Z E G Ó L N I E N I E</t>
  </si>
  <si>
    <t>.020</t>
  </si>
  <si>
    <t>LEŚNICTWO</t>
  </si>
  <si>
    <t>.02001</t>
  </si>
  <si>
    <t>Gospodarka leśna</t>
  </si>
  <si>
    <t>Zakup materiałów i wyposażenia</t>
  </si>
  <si>
    <t>TRANSPORT I ŁĄCZNOŚĆ</t>
  </si>
  <si>
    <t>Drogi publiczne powiatowe</t>
  </si>
  <si>
    <t>Składki na ubezpieczenia społeczne</t>
  </si>
  <si>
    <t>Różne opłaty i składki</t>
  </si>
  <si>
    <t>Odpisy na zakładowy fundusz świadczeń socjalnych</t>
  </si>
  <si>
    <t>Zakup usług pozostałych</t>
  </si>
  <si>
    <t>Starostwa powiatowe</t>
  </si>
  <si>
    <t>RAZEM   WYDATKI BUDŻETOWE</t>
  </si>
  <si>
    <t xml:space="preserve">Różne  wydatki na rzecz osób fizycznych </t>
  </si>
  <si>
    <t xml:space="preserve">Zakup  usług  pozostałych </t>
  </si>
  <si>
    <t>POMOC SPOŁECZNA</t>
  </si>
  <si>
    <t xml:space="preserve">Placówki Opiekuńczo-Wychowawcze </t>
  </si>
  <si>
    <t>Zakup pomocy naukowych , dydaktycznych , książek</t>
  </si>
  <si>
    <t>Domy pomocy społecznej</t>
  </si>
  <si>
    <t>Rodziny zastępcze</t>
  </si>
  <si>
    <t>POZOSTAŁE ZADANIA W ZAKRESIE POLITYKI SPOŁECZNEJ</t>
  </si>
  <si>
    <t>OŚWIATA I WYCHOWANIE</t>
  </si>
  <si>
    <t>Szkoły  zawodowe</t>
  </si>
  <si>
    <t>EDUKACYJNA OPIEKA WYCHOWAWCZA</t>
  </si>
  <si>
    <t xml:space="preserve">Pomoc materialna dla uczniów </t>
  </si>
  <si>
    <t xml:space="preserve">Administracja  publiczna </t>
  </si>
  <si>
    <t>Wynagrodzenie  bezosobowe</t>
  </si>
  <si>
    <t>Wynagrodzenia  bezosobowe</t>
  </si>
  <si>
    <t xml:space="preserve">WYKONANIE  31.12.2005 </t>
  </si>
  <si>
    <t>Dotacje celowe przekazane dla powiatu na zadania bieżące realizowane na podstawie porozumień (umów) między jednostkami samorządu terytorialnego</t>
  </si>
  <si>
    <t xml:space="preserve">BUDŻET  2007 </t>
  </si>
  <si>
    <t>Wydatki na zakupy inwestycyjne jednostek budżetowych</t>
  </si>
  <si>
    <t>ZWIĘKSZENIA</t>
  </si>
  <si>
    <t xml:space="preserve">PLAN  O   ZMIANACH </t>
  </si>
  <si>
    <t xml:space="preserve">Kolonie  i  obozy   dla  młodzieży polonijnej   w  kraju </t>
  </si>
  <si>
    <t xml:space="preserve">ZMNIEJSZENIA </t>
  </si>
  <si>
    <t xml:space="preserve">WYDATKI   BUDŻETOWE  </t>
  </si>
  <si>
    <t xml:space="preserve">Rehabilitacja   zawodowa  i  sołeczna  osób  niepełnosprawnych </t>
  </si>
  <si>
    <t xml:space="preserve">Poradnie psychologiczno -pedagogiczne, w  tym  poradnie  specjalistyczne </t>
  </si>
  <si>
    <t>Zakup materiałów papierniczych do sprzętu drukarskiego i urządzeń kserograficznych</t>
  </si>
  <si>
    <t>Zakup akcesoriów komputerowych, w tym programów i licencji</t>
  </si>
  <si>
    <t>Dodatkowe wynagrodzenie roczne</t>
  </si>
  <si>
    <t>Szkolenia pracowników niebędących członkami korpusu służby cywilnej</t>
  </si>
  <si>
    <t>Wynagrodzenia osobowe pracowników</t>
  </si>
  <si>
    <t>Składki na ubezpieczenie społeczne</t>
  </si>
  <si>
    <t>Składki na Fundusz Pracy</t>
  </si>
  <si>
    <t>Pozostała działalność</t>
  </si>
  <si>
    <t>Opłaty z tytułu zakupu usług telekomunikacyjnych telefonii stacjonarnej</t>
  </si>
  <si>
    <t>ZM.  27.08.2007</t>
  </si>
  <si>
    <t xml:space="preserve">Załącznik nr 2 do uchwały Nr VIII/44/07 Rady Powiatu Toruńskiego </t>
  </si>
  <si>
    <t>w  sprawie Budżetu  Powiatu  Toruńskiego na 2007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</si>
</sst>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0.0%"/>
    <numFmt numFmtId="172" formatCode="#,##0.000"/>
    <numFmt numFmtId="173" formatCode="#,##0\ _z_ł"/>
  </numFmts>
  <fonts count="12">
    <font>
      <sz val="10"/>
      <name val="Arial CE"/>
      <family val="0"/>
    </font>
    <font>
      <sz val="8"/>
      <name val="Arial CE"/>
      <family val="0"/>
    </font>
    <font>
      <b/>
      <u val="single"/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u val="single"/>
      <sz val="12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1" fontId="0" fillId="0" borderId="0" xfId="0" applyNumberFormat="1" applyFont="1" applyAlignment="1">
      <alignment horizontal="right" vertical="center" wrapText="1" shrinkToFit="1"/>
    </xf>
    <xf numFmtId="0" fontId="0" fillId="0" borderId="0" xfId="0" applyFont="1" applyAlignment="1">
      <alignment vertical="center" wrapText="1"/>
    </xf>
    <xf numFmtId="1" fontId="5" fillId="0" borderId="0" xfId="0" applyNumberFormat="1" applyFont="1" applyAlignment="1">
      <alignment vertical="center" wrapText="1" shrinkToFi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 shrinkToFit="1"/>
    </xf>
    <xf numFmtId="3" fontId="2" fillId="0" borderId="0" xfId="0" applyNumberFormat="1" applyFont="1" applyAlignment="1">
      <alignment vertical="center" shrinkToFit="1"/>
    </xf>
    <xf numFmtId="1" fontId="9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 vertical="center" shrinkToFit="1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left" vertical="center" wrapText="1" shrinkToFit="1"/>
    </xf>
    <xf numFmtId="3" fontId="2" fillId="0" borderId="1" xfId="0" applyNumberFormat="1" applyFont="1" applyBorder="1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1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1" fontId="4" fillId="0" borderId="1" xfId="0" applyNumberFormat="1" applyFont="1" applyBorder="1" applyAlignment="1">
      <alignment horizontal="left" vertical="center" wrapText="1" shrinkToFit="1"/>
    </xf>
    <xf numFmtId="3" fontId="3" fillId="0" borderId="1" xfId="0" applyNumberFormat="1" applyFont="1" applyBorder="1" applyAlignment="1">
      <alignment horizontal="right" vertical="center" shrinkToFit="1"/>
    </xf>
    <xf numFmtId="1" fontId="0" fillId="0" borderId="1" xfId="0" applyNumberFormat="1" applyFont="1" applyBorder="1" applyAlignment="1">
      <alignment vertical="center" wrapText="1" shrinkToFit="1"/>
    </xf>
    <xf numFmtId="1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 shrinkToFit="1"/>
    </xf>
    <xf numFmtId="3" fontId="1" fillId="0" borderId="1" xfId="0" applyNumberFormat="1" applyFont="1" applyBorder="1" applyAlignment="1">
      <alignment vertical="center" shrinkToFit="1"/>
    </xf>
    <xf numFmtId="0" fontId="5" fillId="0" borderId="1" xfId="0" applyFont="1" applyBorder="1" applyAlignment="1">
      <alignment shrinkToFit="1"/>
    </xf>
    <xf numFmtId="1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wrapText="1" shrinkToFit="1"/>
    </xf>
    <xf numFmtId="3" fontId="1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vertical="center" wrapText="1" shrinkToFit="1"/>
    </xf>
    <xf numFmtId="1" fontId="5" fillId="0" borderId="1" xfId="0" applyNumberFormat="1" applyFont="1" applyBorder="1" applyAlignment="1">
      <alignment vertical="center" wrapText="1" shrinkToFit="1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/>
    </xf>
    <xf numFmtId="0" fontId="8" fillId="0" borderId="0" xfId="0" applyFont="1" applyAlignment="1">
      <alignment/>
    </xf>
    <xf numFmtId="3" fontId="10" fillId="0" borderId="1" xfId="0" applyNumberFormat="1" applyFont="1" applyBorder="1" applyAlignment="1">
      <alignment vertical="center" shrinkToFit="1"/>
    </xf>
    <xf numFmtId="3" fontId="9" fillId="0" borderId="1" xfId="0" applyNumberFormat="1" applyFont="1" applyBorder="1" applyAlignment="1">
      <alignment horizontal="right" vertical="center" shrinkToFit="1"/>
    </xf>
    <xf numFmtId="3" fontId="8" fillId="0" borderId="1" xfId="0" applyNumberFormat="1" applyFont="1" applyBorder="1" applyAlignment="1">
      <alignment horizontal="right" vertical="center" shrinkToFit="1"/>
    </xf>
    <xf numFmtId="3" fontId="9" fillId="0" borderId="1" xfId="0" applyNumberFormat="1" applyFont="1" applyBorder="1" applyAlignment="1">
      <alignment vertical="center" shrinkToFit="1"/>
    </xf>
    <xf numFmtId="3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vertical="center" shrinkToFit="1"/>
    </xf>
    <xf numFmtId="173" fontId="9" fillId="0" borderId="1" xfId="0" applyNumberFormat="1" applyFont="1" applyBorder="1" applyAlignment="1">
      <alignment horizontal="right" vertical="center" shrinkToFit="1"/>
    </xf>
    <xf numFmtId="173" fontId="9" fillId="0" borderId="1" xfId="0" applyNumberFormat="1" applyFont="1" applyBorder="1" applyAlignment="1">
      <alignment vertical="center" shrinkToFit="1"/>
    </xf>
    <xf numFmtId="173" fontId="8" fillId="0" borderId="1" xfId="0" applyNumberFormat="1" applyFont="1" applyBorder="1" applyAlignment="1">
      <alignment vertical="center" shrinkToFit="1"/>
    </xf>
    <xf numFmtId="173" fontId="8" fillId="0" borderId="1" xfId="0" applyNumberFormat="1" applyFont="1" applyBorder="1" applyAlignment="1">
      <alignment vertical="center"/>
    </xf>
    <xf numFmtId="173" fontId="8" fillId="0" borderId="1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 horizontal="right"/>
    </xf>
    <xf numFmtId="3" fontId="10" fillId="0" borderId="1" xfId="0" applyNumberFormat="1" applyFont="1" applyBorder="1" applyAlignment="1">
      <alignment horizontal="right" vertical="center" shrinkToFit="1"/>
    </xf>
    <xf numFmtId="173" fontId="8" fillId="0" borderId="1" xfId="0" applyNumberFormat="1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shrinkToFit="1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vertical="center" wrapText="1" shrinkToFit="1"/>
    </xf>
    <xf numFmtId="3" fontId="1" fillId="0" borderId="1" xfId="0" applyNumberFormat="1" applyFont="1" applyFill="1" applyBorder="1" applyAlignment="1">
      <alignment horizontal="right" vertical="center" wrapText="1" shrinkToFit="1"/>
    </xf>
    <xf numFmtId="173" fontId="10" fillId="0" borderId="1" xfId="0" applyNumberFormat="1" applyFont="1" applyBorder="1" applyAlignment="1">
      <alignment vertical="center" shrinkToFit="1"/>
    </xf>
    <xf numFmtId="0" fontId="0" fillId="0" borderId="0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wrapText="1"/>
    </xf>
    <xf numFmtId="3" fontId="11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" fillId="0" borderId="1" xfId="0" applyNumberFormat="1" applyFont="1" applyBorder="1" applyAlignment="1">
      <alignment horizontal="right" vertical="center"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60"/>
  <sheetViews>
    <sheetView tabSelected="1" showOutlineSymbols="0" workbookViewId="0" topLeftCell="A1">
      <selection activeCell="B4" sqref="B4"/>
    </sheetView>
  </sheetViews>
  <sheetFormatPr defaultColWidth="9.00390625" defaultRowHeight="12.75" outlineLevelRow="2" outlineLevelCol="1"/>
  <cols>
    <col min="1" max="1" width="4.625" style="10" bestFit="1" customWidth="1"/>
    <col min="2" max="3" width="7.75390625" style="10" bestFit="1" customWidth="1"/>
    <col min="4" max="4" width="40.375" style="19" customWidth="1"/>
    <col min="5" max="5" width="11.625" style="23" hidden="1" customWidth="1" outlineLevel="1"/>
    <col min="6" max="6" width="13.25390625" style="67" customWidth="1"/>
    <col min="7" max="7" width="10.00390625" style="55" bestFit="1" customWidth="1"/>
    <col min="8" max="8" width="10.25390625" style="55" bestFit="1" customWidth="1"/>
    <col min="9" max="9" width="10.125" style="55" customWidth="1"/>
    <col min="10" max="16384" width="9.125" style="12" customWidth="1"/>
  </cols>
  <sheetData>
    <row r="1" spans="1:4" ht="15">
      <c r="A1" s="5"/>
      <c r="B1" s="21" t="s">
        <v>53</v>
      </c>
      <c r="C1" s="5"/>
      <c r="D1" s="16"/>
    </row>
    <row r="2" spans="1:4" ht="15">
      <c r="A2" s="5"/>
      <c r="B2" s="21" t="s">
        <v>54</v>
      </c>
      <c r="C2" s="5"/>
      <c r="D2" s="16"/>
    </row>
    <row r="3" spans="1:4" ht="15">
      <c r="A3" s="5"/>
      <c r="B3" s="21"/>
      <c r="C3" s="5"/>
      <c r="D3" s="16" t="s">
        <v>52</v>
      </c>
    </row>
    <row r="4" spans="1:5" ht="15.75">
      <c r="A4" s="17"/>
      <c r="B4" s="6"/>
      <c r="C4" s="7"/>
      <c r="D4" s="26" t="s">
        <v>40</v>
      </c>
      <c r="E4" s="24"/>
    </row>
    <row r="5" spans="1:5" ht="15">
      <c r="A5" s="8"/>
      <c r="B5" s="6"/>
      <c r="C5" s="7"/>
      <c r="D5" s="18"/>
      <c r="E5" s="24"/>
    </row>
    <row r="6" spans="1:9" s="15" customFormat="1" ht="22.5">
      <c r="A6" s="71" t="s">
        <v>0</v>
      </c>
      <c r="B6" s="71" t="s">
        <v>1</v>
      </c>
      <c r="C6" s="72" t="s">
        <v>2</v>
      </c>
      <c r="D6" s="73" t="s">
        <v>3</v>
      </c>
      <c r="E6" s="70" t="s">
        <v>32</v>
      </c>
      <c r="F6" s="74" t="s">
        <v>34</v>
      </c>
      <c r="G6" s="70" t="s">
        <v>36</v>
      </c>
      <c r="H6" s="70" t="s">
        <v>39</v>
      </c>
      <c r="I6" s="70" t="s">
        <v>37</v>
      </c>
    </row>
    <row r="7" spans="1:9" s="14" customFormat="1" ht="15.75">
      <c r="A7" s="27" t="s">
        <v>4</v>
      </c>
      <c r="B7" s="27"/>
      <c r="C7" s="28"/>
      <c r="D7" s="29" t="s">
        <v>5</v>
      </c>
      <c r="E7" s="30" t="e">
        <f>#REF!+E8</f>
        <v>#REF!</v>
      </c>
      <c r="F7" s="68"/>
      <c r="G7" s="56">
        <f>G8</f>
        <v>0</v>
      </c>
      <c r="H7" s="56">
        <f>H8</f>
        <v>6102</v>
      </c>
      <c r="I7" s="56">
        <f aca="true" t="shared" si="0" ref="I7:I14">F7+G7-H7</f>
        <v>-6102</v>
      </c>
    </row>
    <row r="8" spans="1:9" s="13" customFormat="1" ht="15.75" outlineLevel="1">
      <c r="A8" s="33"/>
      <c r="B8" s="33" t="s">
        <v>6</v>
      </c>
      <c r="C8" s="37"/>
      <c r="D8" s="34" t="s">
        <v>7</v>
      </c>
      <c r="E8" s="38">
        <f>SUM(E9:E9)</f>
        <v>246899</v>
      </c>
      <c r="F8" s="57"/>
      <c r="G8" s="59">
        <f>SUM(G9:G9)</f>
        <v>0</v>
      </c>
      <c r="H8" s="59">
        <f>SUM(H9:H9)</f>
        <v>6102</v>
      </c>
      <c r="I8" s="59">
        <f t="shared" si="0"/>
        <v>-6102</v>
      </c>
    </row>
    <row r="9" spans="1:9" s="15" customFormat="1" ht="15" outlineLevel="2">
      <c r="A9" s="40"/>
      <c r="B9" s="40"/>
      <c r="C9" s="41">
        <v>3030</v>
      </c>
      <c r="D9" s="42" t="s">
        <v>17</v>
      </c>
      <c r="E9" s="43">
        <v>246899</v>
      </c>
      <c r="F9" s="60">
        <v>260000</v>
      </c>
      <c r="G9" s="60"/>
      <c r="H9" s="60">
        <v>6102</v>
      </c>
      <c r="I9" s="61">
        <f t="shared" si="0"/>
        <v>253898</v>
      </c>
    </row>
    <row r="10" spans="1:9" s="14" customFormat="1" ht="15.75">
      <c r="A10" s="27">
        <v>600</v>
      </c>
      <c r="B10" s="27"/>
      <c r="C10" s="28"/>
      <c r="D10" s="45" t="s">
        <v>9</v>
      </c>
      <c r="E10" s="30">
        <f>E11</f>
        <v>20042</v>
      </c>
      <c r="F10" s="68"/>
      <c r="G10" s="56">
        <f>G11</f>
        <v>21500</v>
      </c>
      <c r="H10" s="56">
        <f>H11</f>
        <v>1500</v>
      </c>
      <c r="I10" s="56">
        <f t="shared" si="0"/>
        <v>20000</v>
      </c>
    </row>
    <row r="11" spans="1:9" ht="15.75">
      <c r="A11" s="33"/>
      <c r="B11" s="33">
        <v>60014</v>
      </c>
      <c r="C11" s="37"/>
      <c r="D11" s="44" t="s">
        <v>10</v>
      </c>
      <c r="E11" s="39">
        <f>SUM(E12:E13)</f>
        <v>20042</v>
      </c>
      <c r="F11" s="58">
        <f>SUM(F12:F14)</f>
        <v>83730</v>
      </c>
      <c r="G11" s="58">
        <f>SUM(G12:G14)</f>
        <v>21500</v>
      </c>
      <c r="H11" s="58">
        <f>SUM(H12:H14)</f>
        <v>1500</v>
      </c>
      <c r="I11" s="59">
        <f t="shared" si="0"/>
        <v>103730</v>
      </c>
    </row>
    <row r="12" spans="1:9" ht="15" outlineLevel="1">
      <c r="A12" s="27"/>
      <c r="B12" s="27"/>
      <c r="C12" s="32">
        <v>4170</v>
      </c>
      <c r="D12" s="36" t="s">
        <v>30</v>
      </c>
      <c r="E12" s="39">
        <v>3702</v>
      </c>
      <c r="F12" s="58">
        <v>4000</v>
      </c>
      <c r="G12" s="61">
        <v>1500</v>
      </c>
      <c r="H12" s="61"/>
      <c r="I12" s="61">
        <f t="shared" si="0"/>
        <v>5500</v>
      </c>
    </row>
    <row r="13" spans="1:9" ht="25.5" outlineLevel="1">
      <c r="A13" s="27"/>
      <c r="B13" s="27"/>
      <c r="C13" s="32">
        <v>4440</v>
      </c>
      <c r="D13" s="36" t="s">
        <v>13</v>
      </c>
      <c r="E13" s="39">
        <v>16340</v>
      </c>
      <c r="F13" s="58">
        <f>18330+1400</f>
        <v>19730</v>
      </c>
      <c r="G13" s="61"/>
      <c r="H13" s="61">
        <v>1500</v>
      </c>
      <c r="I13" s="61">
        <f t="shared" si="0"/>
        <v>18230</v>
      </c>
    </row>
    <row r="14" spans="1:9" ht="25.5" outlineLevel="1">
      <c r="A14" s="27"/>
      <c r="B14" s="27"/>
      <c r="C14" s="46">
        <v>6060</v>
      </c>
      <c r="D14" s="47" t="s">
        <v>35</v>
      </c>
      <c r="E14" s="39"/>
      <c r="F14" s="58">
        <v>60000</v>
      </c>
      <c r="G14" s="61">
        <v>20000</v>
      </c>
      <c r="H14" s="61"/>
      <c r="I14" s="61">
        <f t="shared" si="0"/>
        <v>80000</v>
      </c>
    </row>
    <row r="15" spans="1:9" s="14" customFormat="1" ht="15.75">
      <c r="A15" s="50">
        <v>750</v>
      </c>
      <c r="B15" s="50"/>
      <c r="C15" s="50"/>
      <c r="D15" s="51" t="s">
        <v>29</v>
      </c>
      <c r="E15" s="30" t="e">
        <f>#REF!+#REF!+E16+#REF!+#REF!</f>
        <v>#REF!</v>
      </c>
      <c r="F15" s="68">
        <f>F16</f>
        <v>0</v>
      </c>
      <c r="G15" s="68">
        <f>G16</f>
        <v>277000</v>
      </c>
      <c r="H15" s="68">
        <f>H16</f>
        <v>0</v>
      </c>
      <c r="I15" s="56">
        <f aca="true" t="shared" si="1" ref="I15:I44">F15+G15-H15</f>
        <v>277000</v>
      </c>
    </row>
    <row r="16" spans="1:9" s="13" customFormat="1" ht="15.75" outlineLevel="1">
      <c r="A16" s="33"/>
      <c r="B16" s="33">
        <v>75020</v>
      </c>
      <c r="C16" s="37"/>
      <c r="D16" s="44" t="s">
        <v>15</v>
      </c>
      <c r="E16" s="38">
        <f>SUM(E17:E18)</f>
        <v>1510080</v>
      </c>
      <c r="F16" s="57"/>
      <c r="G16" s="59">
        <f>SUM(G17:G18)</f>
        <v>277000</v>
      </c>
      <c r="H16" s="59">
        <f>SUM(H17:H18)</f>
        <v>0</v>
      </c>
      <c r="I16" s="59">
        <f t="shared" si="1"/>
        <v>277000</v>
      </c>
    </row>
    <row r="17" spans="1:9" ht="15" outlineLevel="2">
      <c r="A17" s="49"/>
      <c r="B17" s="27"/>
      <c r="C17" s="32">
        <v>4210</v>
      </c>
      <c r="D17" s="36" t="s">
        <v>8</v>
      </c>
      <c r="E17" s="39">
        <v>823890</v>
      </c>
      <c r="F17" s="58">
        <v>561200</v>
      </c>
      <c r="G17" s="61">
        <v>172000</v>
      </c>
      <c r="H17" s="61"/>
      <c r="I17" s="61">
        <f t="shared" si="1"/>
        <v>733200</v>
      </c>
    </row>
    <row r="18" spans="1:9" ht="15" outlineLevel="2">
      <c r="A18" s="27"/>
      <c r="B18" s="27"/>
      <c r="C18" s="32">
        <v>4300</v>
      </c>
      <c r="D18" s="36" t="s">
        <v>18</v>
      </c>
      <c r="E18" s="39">
        <v>686190</v>
      </c>
      <c r="F18" s="58">
        <v>466000</v>
      </c>
      <c r="G18" s="61">
        <v>105000</v>
      </c>
      <c r="H18" s="61"/>
      <c r="I18" s="61">
        <f t="shared" si="1"/>
        <v>571000</v>
      </c>
    </row>
    <row r="19" spans="1:9" s="14" customFormat="1" ht="15.75">
      <c r="A19" s="27">
        <v>801</v>
      </c>
      <c r="B19" s="27"/>
      <c r="C19" s="32"/>
      <c r="D19" s="45" t="s">
        <v>25</v>
      </c>
      <c r="E19" s="30" t="e">
        <f>#REF!+#REF!+#REF!+E20+#REF!+#REF!+#REF!+#REF!</f>
        <v>#REF!</v>
      </c>
      <c r="F19" s="68">
        <f>F20</f>
        <v>0</v>
      </c>
      <c r="G19" s="68">
        <f>G20+G22</f>
        <v>71525</v>
      </c>
      <c r="H19" s="68">
        <f>H20+H22</f>
        <v>0</v>
      </c>
      <c r="I19" s="56">
        <f t="shared" si="1"/>
        <v>71525</v>
      </c>
    </row>
    <row r="20" spans="1:9" s="13" customFormat="1" ht="15.75">
      <c r="A20" s="27"/>
      <c r="B20" s="33">
        <v>80130</v>
      </c>
      <c r="C20" s="32"/>
      <c r="D20" s="44" t="s">
        <v>26</v>
      </c>
      <c r="E20" s="38">
        <f>SUM(E21:E21)</f>
        <v>0</v>
      </c>
      <c r="F20" s="57"/>
      <c r="G20" s="57">
        <f>SUM(G21:G21)</f>
        <v>60000</v>
      </c>
      <c r="H20" s="57">
        <f>SUM(H21:H21)</f>
        <v>0</v>
      </c>
      <c r="I20" s="59">
        <f t="shared" si="1"/>
        <v>60000</v>
      </c>
    </row>
    <row r="21" spans="1:12" ht="25.5" outlineLevel="1">
      <c r="A21" s="27"/>
      <c r="B21" s="27"/>
      <c r="C21" s="52">
        <v>4240</v>
      </c>
      <c r="D21" s="48" t="s">
        <v>21</v>
      </c>
      <c r="E21" s="39"/>
      <c r="F21" s="58">
        <v>6500</v>
      </c>
      <c r="G21" s="61">
        <v>60000</v>
      </c>
      <c r="H21" s="61"/>
      <c r="I21" s="61">
        <f t="shared" si="1"/>
        <v>66500</v>
      </c>
      <c r="K21" s="76"/>
      <c r="L21" s="76"/>
    </row>
    <row r="22" spans="1:9" s="22" customFormat="1" ht="15.75">
      <c r="A22" s="27"/>
      <c r="B22" s="33">
        <v>80195</v>
      </c>
      <c r="C22" s="52"/>
      <c r="D22" s="44" t="s">
        <v>50</v>
      </c>
      <c r="E22" s="38" t="e">
        <f>SUM(E23:E41)</f>
        <v>#REF!</v>
      </c>
      <c r="F22" s="57"/>
      <c r="G22" s="59">
        <f>SUM(G23:G25)</f>
        <v>11525</v>
      </c>
      <c r="H22" s="59"/>
      <c r="I22" s="59">
        <f t="shared" si="1"/>
        <v>11525</v>
      </c>
    </row>
    <row r="23" spans="1:9" s="22" customFormat="1" ht="15" outlineLevel="1">
      <c r="A23" s="27"/>
      <c r="B23" s="27"/>
      <c r="C23" s="52">
        <v>4010</v>
      </c>
      <c r="D23" s="48" t="s">
        <v>47</v>
      </c>
      <c r="E23" s="39">
        <v>134602</v>
      </c>
      <c r="F23" s="58">
        <v>159250</v>
      </c>
      <c r="G23" s="61">
        <f>4680+4927</f>
        <v>9607</v>
      </c>
      <c r="H23" s="61"/>
      <c r="I23" s="61">
        <f t="shared" si="1"/>
        <v>168857</v>
      </c>
    </row>
    <row r="24" spans="1:9" s="22" customFormat="1" ht="15" outlineLevel="1">
      <c r="A24" s="27"/>
      <c r="B24" s="27"/>
      <c r="C24" s="52">
        <v>4110</v>
      </c>
      <c r="D24" s="48" t="s">
        <v>48</v>
      </c>
      <c r="E24" s="39">
        <v>23973</v>
      </c>
      <c r="F24" s="58">
        <v>29020</v>
      </c>
      <c r="G24" s="61">
        <f>828+854</f>
        <v>1682</v>
      </c>
      <c r="H24" s="61"/>
      <c r="I24" s="61">
        <f t="shared" si="1"/>
        <v>30702</v>
      </c>
    </row>
    <row r="25" spans="1:9" s="22" customFormat="1" ht="15" outlineLevel="1">
      <c r="A25" s="27"/>
      <c r="B25" s="27"/>
      <c r="C25" s="52">
        <v>4120</v>
      </c>
      <c r="D25" s="48" t="s">
        <v>49</v>
      </c>
      <c r="E25" s="39">
        <v>3448</v>
      </c>
      <c r="F25" s="58">
        <v>4110</v>
      </c>
      <c r="G25" s="61">
        <f>115+121</f>
        <v>236</v>
      </c>
      <c r="H25" s="61"/>
      <c r="I25" s="61">
        <f t="shared" si="1"/>
        <v>4346</v>
      </c>
    </row>
    <row r="26" spans="1:9" s="3" customFormat="1" ht="15.75">
      <c r="A26" s="27">
        <v>852</v>
      </c>
      <c r="B26" s="27"/>
      <c r="C26" s="28"/>
      <c r="D26" s="45" t="s">
        <v>19</v>
      </c>
      <c r="E26" s="30" t="e">
        <f>E27+E29+#REF!+#REF!+E35+#REF!+#REF!+#REF!</f>
        <v>#REF!</v>
      </c>
      <c r="F26" s="68">
        <f>F27+F29+F35</f>
        <v>0</v>
      </c>
      <c r="G26" s="68">
        <f>G27+G29+G35</f>
        <v>6847</v>
      </c>
      <c r="H26" s="68">
        <f>H27+H29+H35</f>
        <v>14148</v>
      </c>
      <c r="I26" s="56">
        <f t="shared" si="1"/>
        <v>-7301</v>
      </c>
    </row>
    <row r="27" spans="1:9" s="4" customFormat="1" ht="15.75">
      <c r="A27" s="33"/>
      <c r="B27" s="33">
        <v>85201</v>
      </c>
      <c r="C27" s="37"/>
      <c r="D27" s="44" t="s">
        <v>20</v>
      </c>
      <c r="E27" s="38" t="e">
        <f>SUM(#REF!)</f>
        <v>#REF!</v>
      </c>
      <c r="F27" s="62"/>
      <c r="G27" s="62">
        <f>SUM(G28:G28)</f>
        <v>0</v>
      </c>
      <c r="H27" s="62">
        <f>SUM(H28:H28)</f>
        <v>10347</v>
      </c>
      <c r="I27" s="59">
        <f t="shared" si="1"/>
        <v>-10347</v>
      </c>
    </row>
    <row r="28" spans="1:9" s="22" customFormat="1" ht="51" outlineLevel="1">
      <c r="A28" s="53"/>
      <c r="B28" s="53"/>
      <c r="C28" s="52">
        <v>2320</v>
      </c>
      <c r="D28" s="48" t="s">
        <v>33</v>
      </c>
      <c r="E28" s="39"/>
      <c r="F28" s="66">
        <v>259150</v>
      </c>
      <c r="G28" s="64"/>
      <c r="H28" s="64">
        <v>10347</v>
      </c>
      <c r="I28" s="61">
        <f t="shared" si="1"/>
        <v>248803</v>
      </c>
    </row>
    <row r="29" spans="1:9" s="4" customFormat="1" ht="15.75">
      <c r="A29" s="33"/>
      <c r="B29" s="33">
        <v>85202</v>
      </c>
      <c r="C29" s="37"/>
      <c r="D29" s="44" t="s">
        <v>22</v>
      </c>
      <c r="E29" s="38">
        <f>SUM(E31:E32)</f>
        <v>840236</v>
      </c>
      <c r="F29" s="57"/>
      <c r="G29" s="57">
        <f>SUM(G30:G34)</f>
        <v>3801</v>
      </c>
      <c r="H29" s="57">
        <f>SUM(H30:H34)</f>
        <v>3801</v>
      </c>
      <c r="I29" s="59">
        <f t="shared" si="1"/>
        <v>0</v>
      </c>
    </row>
    <row r="30" spans="1:9" s="22" customFormat="1" ht="15" outlineLevel="1">
      <c r="A30" s="53"/>
      <c r="B30" s="53"/>
      <c r="C30" s="52">
        <v>4040</v>
      </c>
      <c r="D30" s="48" t="s">
        <v>45</v>
      </c>
      <c r="E30" s="39">
        <v>364944</v>
      </c>
      <c r="F30" s="58">
        <v>344247</v>
      </c>
      <c r="G30" s="61"/>
      <c r="H30" s="61">
        <v>2801</v>
      </c>
      <c r="I30" s="61">
        <f t="shared" si="1"/>
        <v>341446</v>
      </c>
    </row>
    <row r="31" spans="1:9" s="22" customFormat="1" ht="15" outlineLevel="1">
      <c r="A31" s="53"/>
      <c r="B31" s="53"/>
      <c r="C31" s="52">
        <v>4110</v>
      </c>
      <c r="D31" s="48" t="s">
        <v>11</v>
      </c>
      <c r="E31" s="39">
        <v>821009</v>
      </c>
      <c r="F31" s="58">
        <v>806230</v>
      </c>
      <c r="G31" s="61"/>
      <c r="H31" s="61">
        <v>1000</v>
      </c>
      <c r="I31" s="61">
        <f t="shared" si="1"/>
        <v>805230</v>
      </c>
    </row>
    <row r="32" spans="1:9" s="22" customFormat="1" ht="15" outlineLevel="1">
      <c r="A32" s="53"/>
      <c r="B32" s="53"/>
      <c r="C32" s="52">
        <v>4170</v>
      </c>
      <c r="D32" s="48" t="s">
        <v>31</v>
      </c>
      <c r="E32" s="39">
        <v>19227</v>
      </c>
      <c r="F32" s="58">
        <v>17020</v>
      </c>
      <c r="G32" s="61">
        <v>1000</v>
      </c>
      <c r="H32" s="61"/>
      <c r="I32" s="61">
        <f t="shared" si="1"/>
        <v>18020</v>
      </c>
    </row>
    <row r="33" spans="1:9" s="22" customFormat="1" ht="15" outlineLevel="1">
      <c r="A33" s="53"/>
      <c r="B33" s="53"/>
      <c r="C33" s="52">
        <v>4210</v>
      </c>
      <c r="D33" s="48" t="s">
        <v>8</v>
      </c>
      <c r="E33" s="39">
        <v>1167784</v>
      </c>
      <c r="F33" s="58">
        <v>986400</v>
      </c>
      <c r="G33" s="61">
        <v>1451</v>
      </c>
      <c r="H33" s="61"/>
      <c r="I33" s="61">
        <f t="shared" si="1"/>
        <v>987851</v>
      </c>
    </row>
    <row r="34" spans="1:9" s="22" customFormat="1" ht="25.5" outlineLevel="1">
      <c r="A34" s="53"/>
      <c r="B34" s="53"/>
      <c r="C34" s="52">
        <v>4700</v>
      </c>
      <c r="D34" s="48" t="s">
        <v>46</v>
      </c>
      <c r="E34" s="39"/>
      <c r="F34" s="58">
        <v>12000</v>
      </c>
      <c r="G34" s="61">
        <v>1350</v>
      </c>
      <c r="H34" s="61"/>
      <c r="I34" s="61">
        <f t="shared" si="1"/>
        <v>13350</v>
      </c>
    </row>
    <row r="35" spans="1:9" s="4" customFormat="1" ht="15.75">
      <c r="A35" s="33"/>
      <c r="B35" s="33">
        <v>85204</v>
      </c>
      <c r="C35" s="37"/>
      <c r="D35" s="44" t="s">
        <v>23</v>
      </c>
      <c r="E35" s="38" t="e">
        <f>SUM(#REF!)</f>
        <v>#REF!</v>
      </c>
      <c r="F35" s="62"/>
      <c r="G35" s="63">
        <f>SUM(G36:G36)</f>
        <v>3046</v>
      </c>
      <c r="H35" s="63">
        <f>SUM(H36:H36)</f>
        <v>0</v>
      </c>
      <c r="I35" s="59">
        <f t="shared" si="1"/>
        <v>3046</v>
      </c>
    </row>
    <row r="36" spans="1:9" s="22" customFormat="1" ht="51" outlineLevel="1">
      <c r="A36" s="53"/>
      <c r="B36" s="53"/>
      <c r="C36" s="52">
        <v>2320</v>
      </c>
      <c r="D36" s="48" t="s">
        <v>33</v>
      </c>
      <c r="E36" s="54"/>
      <c r="F36" s="69">
        <v>77186</v>
      </c>
      <c r="G36" s="65">
        <v>3046</v>
      </c>
      <c r="H36" s="65"/>
      <c r="I36" s="61">
        <f t="shared" si="1"/>
        <v>80232</v>
      </c>
    </row>
    <row r="37" spans="1:9" s="3" customFormat="1" ht="25.5">
      <c r="A37" s="27">
        <v>853</v>
      </c>
      <c r="B37" s="27"/>
      <c r="C37" s="28"/>
      <c r="D37" s="45" t="s">
        <v>24</v>
      </c>
      <c r="E37" s="30" t="e">
        <f>#REF!+#REF!+#REF!+#REF!</f>
        <v>#REF!</v>
      </c>
      <c r="F37" s="68">
        <f>F38</f>
        <v>0</v>
      </c>
      <c r="G37" s="68">
        <f>G38</f>
        <v>7301</v>
      </c>
      <c r="H37" s="68">
        <f>H38</f>
        <v>0</v>
      </c>
      <c r="I37" s="56">
        <f t="shared" si="1"/>
        <v>7301</v>
      </c>
    </row>
    <row r="38" spans="1:9" s="4" customFormat="1" ht="25.5">
      <c r="A38" s="33"/>
      <c r="B38" s="33">
        <v>85311</v>
      </c>
      <c r="C38" s="37"/>
      <c r="D38" s="44" t="s">
        <v>41</v>
      </c>
      <c r="E38" s="38" t="e">
        <f>SUM(#REF!)</f>
        <v>#REF!</v>
      </c>
      <c r="F38" s="62">
        <f>SUM(F39)</f>
        <v>0</v>
      </c>
      <c r="G38" s="62">
        <f>SUM(G39)</f>
        <v>7301</v>
      </c>
      <c r="H38" s="62">
        <f>SUM(H39)</f>
        <v>0</v>
      </c>
      <c r="I38" s="59">
        <f t="shared" si="1"/>
        <v>7301</v>
      </c>
    </row>
    <row r="39" spans="1:9" s="22" customFormat="1" ht="51" outlineLevel="1">
      <c r="A39" s="53"/>
      <c r="B39" s="53"/>
      <c r="C39" s="52">
        <v>2320</v>
      </c>
      <c r="D39" s="48" t="s">
        <v>33</v>
      </c>
      <c r="E39" s="54"/>
      <c r="F39" s="69"/>
      <c r="G39" s="65">
        <v>7301</v>
      </c>
      <c r="H39" s="65"/>
      <c r="I39" s="61">
        <f t="shared" si="1"/>
        <v>7301</v>
      </c>
    </row>
    <row r="40" spans="1:9" s="3" customFormat="1" ht="15.75">
      <c r="A40" s="27">
        <v>854</v>
      </c>
      <c r="B40" s="27"/>
      <c r="C40" s="28"/>
      <c r="D40" s="45" t="s">
        <v>27</v>
      </c>
      <c r="E40" s="30" t="e">
        <f>#REF!+#REF!+#REF!+#REF!+E48+#REF!+#REF!</f>
        <v>#REF!</v>
      </c>
      <c r="F40" s="68">
        <f>F48+F44</f>
        <v>0</v>
      </c>
      <c r="G40" s="68">
        <f>G48+G44+G41</f>
        <v>6059</v>
      </c>
      <c r="H40" s="68">
        <f>H48+H44+H41</f>
        <v>6059</v>
      </c>
      <c r="I40" s="56">
        <f t="shared" si="1"/>
        <v>0</v>
      </c>
    </row>
    <row r="41" spans="1:9" s="4" customFormat="1" ht="25.5">
      <c r="A41" s="33"/>
      <c r="B41" s="33">
        <v>85406</v>
      </c>
      <c r="C41" s="37"/>
      <c r="D41" s="44" t="s">
        <v>42</v>
      </c>
      <c r="E41" s="38">
        <f>SUM(E42:E43)</f>
        <v>0</v>
      </c>
      <c r="F41" s="57">
        <f>SUM(F42:F43)</f>
        <v>2350</v>
      </c>
      <c r="G41" s="59">
        <f>SUM(G42:G43)</f>
        <v>500</v>
      </c>
      <c r="H41" s="59">
        <f>SUM(H42:H43)</f>
        <v>500</v>
      </c>
      <c r="I41" s="59">
        <f t="shared" si="1"/>
        <v>2350</v>
      </c>
    </row>
    <row r="42" spans="1:9" s="22" customFormat="1" ht="25.5" outlineLevel="1">
      <c r="A42" s="53"/>
      <c r="B42" s="53"/>
      <c r="C42" s="52">
        <v>4740</v>
      </c>
      <c r="D42" s="48" t="s">
        <v>43</v>
      </c>
      <c r="E42" s="39">
        <v>0</v>
      </c>
      <c r="F42" s="58">
        <v>1530</v>
      </c>
      <c r="G42" s="61"/>
      <c r="H42" s="61">
        <v>500</v>
      </c>
      <c r="I42" s="61">
        <f t="shared" si="1"/>
        <v>1030</v>
      </c>
    </row>
    <row r="43" spans="1:9" s="22" customFormat="1" ht="25.5" outlineLevel="1">
      <c r="A43" s="53"/>
      <c r="B43" s="53"/>
      <c r="C43" s="52">
        <v>4750</v>
      </c>
      <c r="D43" s="48" t="s">
        <v>44</v>
      </c>
      <c r="E43" s="39">
        <v>0</v>
      </c>
      <c r="F43" s="58">
        <v>820</v>
      </c>
      <c r="G43" s="61">
        <v>500</v>
      </c>
      <c r="H43" s="61"/>
      <c r="I43" s="61">
        <f t="shared" si="1"/>
        <v>1320</v>
      </c>
    </row>
    <row r="44" spans="1:9" s="80" customFormat="1" ht="30">
      <c r="A44" s="77"/>
      <c r="B44" s="78">
        <v>85413</v>
      </c>
      <c r="C44" s="77"/>
      <c r="D44" s="78" t="s">
        <v>38</v>
      </c>
      <c r="E44" s="79" t="e">
        <f>SUM(#REF!)</f>
        <v>#REF!</v>
      </c>
      <c r="F44" s="79"/>
      <c r="G44" s="79">
        <f>SUM(G45:G47)</f>
        <v>138</v>
      </c>
      <c r="H44" s="79">
        <f>SUM(H45:H47)</f>
        <v>138</v>
      </c>
      <c r="I44" s="59">
        <f t="shared" si="1"/>
        <v>0</v>
      </c>
    </row>
    <row r="45" spans="1:9" ht="15" outlineLevel="1">
      <c r="A45" s="31"/>
      <c r="B45" s="31"/>
      <c r="C45" s="32">
        <v>4210</v>
      </c>
      <c r="D45" s="36" t="s">
        <v>8</v>
      </c>
      <c r="E45" s="39">
        <v>280967</v>
      </c>
      <c r="F45" s="61">
        <v>25460</v>
      </c>
      <c r="G45" s="61"/>
      <c r="H45" s="61">
        <v>138</v>
      </c>
      <c r="I45" s="61">
        <f aca="true" t="shared" si="2" ref="I45:I58">F45+G45-H45</f>
        <v>25322</v>
      </c>
    </row>
    <row r="46" spans="1:9" ht="15" outlineLevel="1">
      <c r="A46" s="31"/>
      <c r="B46" s="31"/>
      <c r="C46" s="32">
        <v>4300</v>
      </c>
      <c r="D46" s="36" t="s">
        <v>14</v>
      </c>
      <c r="E46" s="39">
        <v>8033</v>
      </c>
      <c r="F46" s="61">
        <v>99650</v>
      </c>
      <c r="G46" s="61">
        <v>99</v>
      </c>
      <c r="H46" s="61"/>
      <c r="I46" s="61">
        <f t="shared" si="2"/>
        <v>99749</v>
      </c>
    </row>
    <row r="47" spans="1:9" ht="15" outlineLevel="1">
      <c r="A47" s="31"/>
      <c r="B47" s="31"/>
      <c r="C47" s="32">
        <v>4430</v>
      </c>
      <c r="D47" s="36" t="s">
        <v>12</v>
      </c>
      <c r="E47" s="39">
        <v>510</v>
      </c>
      <c r="F47" s="61">
        <v>144</v>
      </c>
      <c r="G47" s="61">
        <v>39</v>
      </c>
      <c r="H47" s="61"/>
      <c r="I47" s="61">
        <f t="shared" si="2"/>
        <v>183</v>
      </c>
    </row>
    <row r="48" spans="1:9" s="4" customFormat="1" ht="15.75">
      <c r="A48" s="33"/>
      <c r="B48" s="33">
        <v>85415</v>
      </c>
      <c r="C48" s="37"/>
      <c r="D48" s="44" t="s">
        <v>28</v>
      </c>
      <c r="E48" s="35">
        <f>SUM(E49:E52)</f>
        <v>155016</v>
      </c>
      <c r="F48" s="57"/>
      <c r="G48" s="57">
        <f>SUM(G49:G58)</f>
        <v>5421</v>
      </c>
      <c r="H48" s="57">
        <f>SUM(H49:H58)</f>
        <v>5421</v>
      </c>
      <c r="I48" s="59">
        <f t="shared" si="2"/>
        <v>0</v>
      </c>
    </row>
    <row r="49" spans="1:9" s="1" customFormat="1" ht="15" outlineLevel="1">
      <c r="A49" s="31"/>
      <c r="B49" s="31"/>
      <c r="C49" s="32">
        <v>4218</v>
      </c>
      <c r="D49" s="36" t="s">
        <v>8</v>
      </c>
      <c r="E49" s="39">
        <v>70477</v>
      </c>
      <c r="F49" s="58">
        <v>44102</v>
      </c>
      <c r="G49" s="61">
        <v>3690</v>
      </c>
      <c r="H49" s="61"/>
      <c r="I49" s="61">
        <f t="shared" si="2"/>
        <v>47792</v>
      </c>
    </row>
    <row r="50" spans="1:9" s="1" customFormat="1" ht="15" outlineLevel="1">
      <c r="A50" s="31"/>
      <c r="B50" s="31"/>
      <c r="C50" s="32">
        <v>4219</v>
      </c>
      <c r="D50" s="36" t="s">
        <v>8</v>
      </c>
      <c r="E50" s="39">
        <v>33076</v>
      </c>
      <c r="F50" s="58">
        <v>20706</v>
      </c>
      <c r="G50" s="61">
        <v>1731</v>
      </c>
      <c r="H50" s="61"/>
      <c r="I50" s="61">
        <f t="shared" si="2"/>
        <v>22437</v>
      </c>
    </row>
    <row r="51" spans="1:9" s="1" customFormat="1" ht="15" outlineLevel="1">
      <c r="A51" s="31"/>
      <c r="B51" s="31"/>
      <c r="C51" s="32">
        <v>4308</v>
      </c>
      <c r="D51" s="36" t="s">
        <v>14</v>
      </c>
      <c r="E51" s="39">
        <v>35021</v>
      </c>
      <c r="F51" s="58">
        <v>21594</v>
      </c>
      <c r="G51" s="61"/>
      <c r="H51" s="61">
        <v>3285</v>
      </c>
      <c r="I51" s="61">
        <f t="shared" si="2"/>
        <v>18309</v>
      </c>
    </row>
    <row r="52" spans="1:9" s="1" customFormat="1" ht="15" outlineLevel="1">
      <c r="A52" s="31"/>
      <c r="B52" s="31"/>
      <c r="C52" s="32">
        <v>4309</v>
      </c>
      <c r="D52" s="36" t="s">
        <v>14</v>
      </c>
      <c r="E52" s="39">
        <v>16442</v>
      </c>
      <c r="F52" s="58">
        <v>10140</v>
      </c>
      <c r="G52" s="61"/>
      <c r="H52" s="61">
        <v>1541</v>
      </c>
      <c r="I52" s="61">
        <f t="shared" si="2"/>
        <v>8599</v>
      </c>
    </row>
    <row r="53" spans="1:9" s="22" customFormat="1" ht="25.5" outlineLevel="1">
      <c r="A53" s="53"/>
      <c r="B53" s="53"/>
      <c r="C53" s="52">
        <v>4378</v>
      </c>
      <c r="D53" s="48" t="s">
        <v>51</v>
      </c>
      <c r="E53" s="39"/>
      <c r="F53" s="58">
        <v>1021</v>
      </c>
      <c r="G53" s="61"/>
      <c r="H53" s="61">
        <v>335</v>
      </c>
      <c r="I53" s="61">
        <f t="shared" si="2"/>
        <v>686</v>
      </c>
    </row>
    <row r="54" spans="1:9" s="22" customFormat="1" ht="25.5" outlineLevel="1">
      <c r="A54" s="53"/>
      <c r="B54" s="53"/>
      <c r="C54" s="52">
        <v>4379</v>
      </c>
      <c r="D54" s="48" t="s">
        <v>51</v>
      </c>
      <c r="E54" s="39"/>
      <c r="F54" s="58">
        <v>479</v>
      </c>
      <c r="G54" s="61"/>
      <c r="H54" s="61">
        <v>157</v>
      </c>
      <c r="I54" s="61">
        <f t="shared" si="2"/>
        <v>322</v>
      </c>
    </row>
    <row r="55" spans="1:9" s="22" customFormat="1" ht="25.5" outlineLevel="1">
      <c r="A55" s="53"/>
      <c r="B55" s="53"/>
      <c r="C55" s="52">
        <v>4748</v>
      </c>
      <c r="D55" s="48" t="s">
        <v>43</v>
      </c>
      <c r="E55" s="39"/>
      <c r="F55" s="58">
        <v>7711</v>
      </c>
      <c r="G55" s="54"/>
      <c r="H55" s="22">
        <v>7</v>
      </c>
      <c r="I55" s="61">
        <f t="shared" si="2"/>
        <v>7704</v>
      </c>
    </row>
    <row r="56" spans="1:9" s="22" customFormat="1" ht="25.5" outlineLevel="1">
      <c r="A56" s="53"/>
      <c r="B56" s="53"/>
      <c r="C56" s="52">
        <v>4749</v>
      </c>
      <c r="D56" s="48" t="s">
        <v>43</v>
      </c>
      <c r="E56" s="39"/>
      <c r="F56" s="58">
        <v>3621</v>
      </c>
      <c r="G56" s="61"/>
      <c r="H56" s="61">
        <v>3</v>
      </c>
      <c r="I56" s="61">
        <f t="shared" si="2"/>
        <v>3618</v>
      </c>
    </row>
    <row r="57" spans="1:9" s="22" customFormat="1" ht="25.5" outlineLevel="1">
      <c r="A57" s="33"/>
      <c r="B57" s="33"/>
      <c r="C57" s="52">
        <v>4758</v>
      </c>
      <c r="D57" s="48" t="s">
        <v>44</v>
      </c>
      <c r="E57" s="81"/>
      <c r="F57" s="58">
        <v>3743</v>
      </c>
      <c r="G57" s="61"/>
      <c r="H57" s="61">
        <v>63</v>
      </c>
      <c r="I57" s="61">
        <f t="shared" si="2"/>
        <v>3680</v>
      </c>
    </row>
    <row r="58" spans="1:9" s="22" customFormat="1" ht="25.5" outlineLevel="1">
      <c r="A58" s="33"/>
      <c r="B58" s="33"/>
      <c r="C58" s="52">
        <v>4759</v>
      </c>
      <c r="D58" s="48" t="s">
        <v>44</v>
      </c>
      <c r="E58" s="81"/>
      <c r="F58" s="58">
        <v>1757</v>
      </c>
      <c r="G58" s="58"/>
      <c r="H58" s="58">
        <v>30</v>
      </c>
      <c r="I58" s="61">
        <f t="shared" si="2"/>
        <v>1727</v>
      </c>
    </row>
    <row r="59" spans="1:9" s="14" customFormat="1" ht="15.75">
      <c r="A59" s="27"/>
      <c r="B59" s="27"/>
      <c r="C59" s="28"/>
      <c r="D59" s="45" t="s">
        <v>16</v>
      </c>
      <c r="E59" s="30" t="e">
        <f>SUM(#REF!+E7+E10+#REF!+#REF!+E15+#REF!+#REF!+E19+#REF!+#REF!+#REF!+#REF!+E40+#REF!+#REF!)</f>
        <v>#REF!</v>
      </c>
      <c r="F59" s="75">
        <f>F7+F10+F15+F19+F26+F37+F40</f>
        <v>0</v>
      </c>
      <c r="G59" s="75">
        <f>G7+G10+G15+G19+G26+G37+G40</f>
        <v>390232</v>
      </c>
      <c r="H59" s="75">
        <f>H7+H10+H15+H19+H26+H37+H40</f>
        <v>27809</v>
      </c>
      <c r="I59" s="56">
        <f>F59+G59-H59</f>
        <v>362423</v>
      </c>
    </row>
    <row r="60" spans="1:9" s="14" customFormat="1" ht="15">
      <c r="A60" s="9"/>
      <c r="B60" s="9"/>
      <c r="C60" s="11"/>
      <c r="D60" s="20"/>
      <c r="E60" s="25"/>
      <c r="F60" s="67"/>
      <c r="G60" s="55"/>
      <c r="H60" s="55"/>
      <c r="I60" s="55"/>
    </row>
  </sheetData>
  <printOptions/>
  <pageMargins left="0.5905511811023623" right="0.5905511811023623" top="0.5905511811023623" bottom="0.5905511811023623" header="0.5118110236220472" footer="0.35433070866141736"/>
  <pageSetup horizontalDpi="600" verticalDpi="6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" width="8.25390625" style="0" customWidth="1"/>
    <col min="2" max="2" width="23.625" style="0" customWidth="1"/>
    <col min="5" max="5" width="9.00390625" style="0" bestFit="1" customWidth="1"/>
    <col min="6" max="6" width="9.625" style="0" bestFit="1" customWidth="1"/>
    <col min="7" max="7" width="16.125" style="2" customWidth="1"/>
  </cols>
  <sheetData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8" sqref="I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starostwo</cp:lastModifiedBy>
  <cp:lastPrinted>2007-08-30T07:44:32Z</cp:lastPrinted>
  <dcterms:created xsi:type="dcterms:W3CDTF">2002-09-13T05:51:01Z</dcterms:created>
  <dcterms:modified xsi:type="dcterms:W3CDTF">2007-08-30T07:44:46Z</dcterms:modified>
  <cp:category/>
  <cp:version/>
  <cp:contentType/>
  <cp:contentStatus/>
</cp:coreProperties>
</file>