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970" windowWidth="10920" windowHeight="7320" activeTab="0"/>
  </bookViews>
  <sheets>
    <sheet name="MIENIE POWIATU" sheetId="1" r:id="rId1"/>
    <sheet name="Arkusz1" sheetId="2" r:id="rId2"/>
  </sheets>
  <definedNames/>
  <calcPr fullCalcOnLoad="1" fullPrecision="0"/>
</workbook>
</file>

<file path=xl/sharedStrings.xml><?xml version="1.0" encoding="utf-8"?>
<sst xmlns="http://schemas.openxmlformats.org/spreadsheetml/2006/main" count="259" uniqueCount="111">
  <si>
    <t>Wyszczególnienie</t>
  </si>
  <si>
    <t>I</t>
  </si>
  <si>
    <t>Grupa 0 grunty</t>
  </si>
  <si>
    <t>II</t>
  </si>
  <si>
    <t>Grupa 2 obiekty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</si>
  <si>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</si>
  <si>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</si>
  <si>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</si>
  <si>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</si>
  <si>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</si>
  <si>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</si>
  <si>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</si>
  <si>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</si>
  <si>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</si>
  <si>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</si>
  <si>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Zespół Szkół Specjalnych w Chełmży</t>
  </si>
  <si>
    <t>XIII</t>
  </si>
  <si>
    <t>Powiatowe Centrum Pomocy Rodzinie</t>
  </si>
  <si>
    <t xml:space="preserve"> </t>
  </si>
  <si>
    <t>Szkoła muzyczna I stopnia w Chełmży</t>
  </si>
  <si>
    <t>Powiatowy Zarząd Dróg</t>
  </si>
  <si>
    <t>Powiatowy Urząd Pracy dla Powiatu Toruńskiego w Toruniu</t>
  </si>
  <si>
    <t>Wartości niemat. I praw.</t>
  </si>
  <si>
    <t>XIV</t>
  </si>
  <si>
    <t>XV</t>
  </si>
  <si>
    <t>Placówka Opiekuńczo Wychowawcza   w Głuchowie</t>
  </si>
  <si>
    <t>Razem</t>
  </si>
  <si>
    <t>OGÓŁEM</t>
  </si>
  <si>
    <t>Starostwo Powiatowe w Toruniu</t>
  </si>
  <si>
    <t>wartość udziałów w Spółdzielni Grup Produc. - TOROL</t>
  </si>
  <si>
    <t>Szpital Powiatowy Sp. z o.o.</t>
  </si>
  <si>
    <t>Grupa 0 grunty - Zelgno</t>
  </si>
  <si>
    <t>Grupa 0 grunty - Chełmża ZOZ</t>
  </si>
  <si>
    <t>RAZEM SZKOŁY</t>
  </si>
  <si>
    <t>RAZEM DPS</t>
  </si>
  <si>
    <t>Poradnia Psychologiczno-Pedagogiczna w Chełmży</t>
  </si>
  <si>
    <t>DPS w Browinie</t>
  </si>
  <si>
    <t>DPS w  Wielkiej Nieszawce</t>
  </si>
  <si>
    <t>DPS  w  Pigży</t>
  </si>
  <si>
    <t>Lp.</t>
  </si>
  <si>
    <t>Zespół Szkół -  CKU w Gronowie</t>
  </si>
  <si>
    <t>XVI</t>
  </si>
  <si>
    <t>POWIATOWY INSPEKTORAT NADZORU BUDOWLANEGO W TORUNIU</t>
  </si>
  <si>
    <t>Zespół Szkół  w Chełmży</t>
  </si>
  <si>
    <t>Powiatowy Ośrodek Dokumentacji Geodezyjnej i Kartograficznej - Gospodarstwo Pomocnicze Starostwo Powiatowe</t>
  </si>
  <si>
    <t>II A</t>
  </si>
  <si>
    <t>Prawo wieczystego użytkowania gruntów</t>
  </si>
  <si>
    <t>dochody z majątku rzeczowego</t>
  </si>
  <si>
    <t xml:space="preserve">dochody z majątku finansowego </t>
  </si>
  <si>
    <t>DPS w Dobrzejewicach</t>
  </si>
  <si>
    <t>-</t>
  </si>
  <si>
    <t>Wartość wg stanu na dzień 31-12- 2006 brutto</t>
  </si>
  <si>
    <t>Wartość wg stanu na dzień 31-12-2006  netto</t>
  </si>
  <si>
    <t>19.936,-</t>
  </si>
  <si>
    <t>DPS wielka Nieszawka</t>
  </si>
  <si>
    <t>Prawo wieczystego użytkowania gruntu</t>
  </si>
  <si>
    <t>5.092zł</t>
  </si>
  <si>
    <t>Poradnia Psychologiczno - Pedagogiczna w Chełmży</t>
  </si>
  <si>
    <t>Zmiana wartości brutto w roku 2007</t>
  </si>
  <si>
    <t>Wartość wg stanu na dzień 31-12- 2007 brutto</t>
  </si>
  <si>
    <t>Wartość wg stanu na dzień 31-12-2007  netto</t>
  </si>
  <si>
    <t xml:space="preserve"> dochody z mienia powiatu na dzień 31-12-2007</t>
  </si>
  <si>
    <t xml:space="preserve">Realizacja inwestycji  i  zakupów  inwestycyjnych wpływających  na  zmianę  wartości  majątku  w 2007 r.                            </t>
  </si>
  <si>
    <t>WARTOŚĆ  MAJĄTKU  POWIATU  W  UKŁADZIE  PORÓWNAWCZYM,   DOCHODY  Z  MIENIA  POWIATU według  stanu  na  dzień  31-12-2007</t>
  </si>
  <si>
    <r>
      <t xml:space="preserve"> Zwiększenia:</t>
    </r>
    <r>
      <rPr>
        <sz val="10"/>
        <rFont val="Times New Roman"/>
        <family val="1"/>
      </rPr>
      <t xml:space="preserve"> 98.021zł - W TYM ZAKUPY INWESTYCYJNE - 18.500 ( pralnica, zmywarka )  Pozostałe - wyposażenie w meble, sprzęt AGD, wyposażenie świetlic, gabunetów terapeutycznych )                                           </t>
    </r>
  </si>
  <si>
    <r>
      <t>Zmniejszenia:</t>
    </r>
    <r>
      <rPr>
        <sz val="10"/>
        <rFont val="Times New Roman"/>
        <family val="1"/>
      </rPr>
      <t xml:space="preserve"> 10.601zł - likwidacja zużytego sprzętu AGD, zniszczone łóżka, meble pokojowe </t>
    </r>
  </si>
  <si>
    <t>Grupa 0 grunty- ew. w Starostwie Powiatowym - przejęte grunty pod drogi publiczne ( w trakcie komunalizacji)</t>
  </si>
  <si>
    <t>Grupa 0 grunty Toruń</t>
  </si>
  <si>
    <t>Grunty 0 -  Lubicz Dolny</t>
  </si>
  <si>
    <t xml:space="preserve"> - Krobia</t>
  </si>
  <si>
    <t xml:space="preserve"> - Zajączkowo</t>
  </si>
  <si>
    <t xml:space="preserve"> - Kuczwały</t>
  </si>
  <si>
    <t xml:space="preserve"> - Warszewice</t>
  </si>
  <si>
    <t xml:space="preserve"> - Osówka</t>
  </si>
  <si>
    <t xml:space="preserve"> - Zarośla Cienkie</t>
  </si>
  <si>
    <t xml:space="preserve"> - Łążynek</t>
  </si>
  <si>
    <t xml:space="preserve"> - Łubianka</t>
  </si>
  <si>
    <t>Grupa 1 budynki i lokale</t>
  </si>
  <si>
    <t>Grupa 3 kotły i maszyny</t>
  </si>
  <si>
    <t>Grupa 4 maszyny i urządzenia ogólnego zastosowania</t>
  </si>
  <si>
    <t>Grupa 5 urządzenia specjalistyczne</t>
  </si>
  <si>
    <t>Grupa 6 urządzenia techniczne</t>
  </si>
  <si>
    <t>Grupa 7 środki  transportu</t>
  </si>
  <si>
    <t xml:space="preserve">Grupa 8 narzędzia, przyrządy i wyposażenie </t>
  </si>
  <si>
    <t>Wartości niematerialne i prawne</t>
  </si>
  <si>
    <r>
      <t xml:space="preserve">Zwiększenia: </t>
    </r>
    <r>
      <rPr>
        <sz val="10"/>
        <rFont val="Times New Roman"/>
        <family val="1"/>
      </rPr>
      <t>zakupiono laptopa o wartości 3 480,- na potrzeby administracji Poradnii, zakupiono wyposażenie oraz drobne pomoce dydaktyczne tj.szfy, komody, wykładzinę naroznik,wentylator, odkurzacz, testy do terapii, bujak oraz walec- pomoce dydaktyczne.</t>
    </r>
  </si>
  <si>
    <r>
      <t>Zmniejszenia:</t>
    </r>
    <r>
      <rPr>
        <sz val="10"/>
        <rFont val="Times New Roman"/>
        <family val="1"/>
      </rPr>
      <t>sprzedano budynek położony przy ulicy Dworcowej 16 w Chełmży.</t>
    </r>
  </si>
  <si>
    <t xml:space="preserve">Zwiększenia: zakupiono laptopa na potrzeby administracji szkoły  na ogólną wartość 3 505,-;zakupiono instrumenty muzyczne tj. klarnet,ksylofon, zestaw perkusyjny, pianino, sksofony, wiolonczele, flet, skrzypce; zakupiono wyposażenie biurowe - meble - ogólna wartość zakupionych sprzętów wynosi 49 661,-; zakupiono program VULCAN KADRY o wartości 1 400,-.                                   </t>
  </si>
  <si>
    <r>
      <t>Zmniejszenia:</t>
    </r>
    <r>
      <rPr>
        <sz val="9"/>
        <rFont val="Times New Roman"/>
        <family val="1"/>
      </rPr>
      <t xml:space="preserve">   Zlikwidowano zużyty sprzęt na kwotę 73.881zł, przekazano zamortyzowany sprzęt oraz oprogramowanie o niskich parametrach użytkowych do Komendy Policji w Toruniu, PZD w Toruniu i DPS Browina na kwotę 17.478zł. Sprzedano samochód osobowy - 40.646zł. </t>
    </r>
  </si>
  <si>
    <r>
      <t>Zwiększenia:</t>
    </r>
    <r>
      <rPr>
        <sz val="10"/>
        <rFont val="Times New Roman"/>
        <family val="1"/>
      </rPr>
      <t xml:space="preserve"> zakupiono sprzęt komputerowy -8.600 zł, pozostały sprzęt - 4.943 zł.</t>
    </r>
  </si>
  <si>
    <r>
      <t>Zwiększenia:</t>
    </r>
    <r>
      <rPr>
        <sz val="9"/>
        <rFont val="Times New Roman"/>
        <family val="1"/>
      </rPr>
      <t xml:space="preserve"> 195.743 - środki z EFS - sprzęt technodydaktyczny, komputery i licencje na oprogramowanie, 213.622 - sprzęt dydaktyczny zakupiony przy udziale dotacji z Ministerstwa Rolnictwa i Rozwoju Wsi, 20.174 środki Gospodarstwa Pomocniczego - sprzęt komputerowy,urządzenia techniczne i narzędzia, 20.276 - dochody własne - wyposażenie kuchni i internatu, 30.049 - remont węzła cieplnego w internacie sfinansowany przez Starostwo Powiatowe 110.423 - środki budżetowe - wyposażenie internatu, pracowni, sal lekcyjnych i pozostałe wyposażenie </t>
    </r>
    <r>
      <rPr>
        <u val="single"/>
        <sz val="9"/>
        <rFont val="Times New Roman"/>
        <family val="1"/>
      </rPr>
      <t xml:space="preserve">            Zmniejszenia: </t>
    </r>
    <r>
      <rPr>
        <sz val="9"/>
        <rFont val="Times New Roman"/>
        <family val="1"/>
      </rPr>
      <t xml:space="preserve">16.355 - likwidacja komputerów                    </t>
    </r>
  </si>
  <si>
    <r>
      <t>Zwiększenia:1. O</t>
    </r>
    <r>
      <rPr>
        <sz val="10"/>
        <rFont val="Times New Roman"/>
        <family val="1"/>
      </rPr>
      <t xml:space="preserve">trzymano nieodpłatnie od Agencji Nieruchomości Rolnych grunt o wartości 12.504,-  2) modernizacja łazienek i przystosowanie ich do potrzeb osób niepełnosprawnych 13 233zł ; adaptacja pomieszczenia gospodarczego na pomieszczenie pomocnicze do suszenia  9 096zł; adaptacja pomieszczenia na pralnię     6 607 zł; wykonanie instalacji monitoringu  3 660zł ; zakup dwóch zestawów komputerowych 7 200zł ; wyposażenie stanowiska pracy dla osoby niepełnosprawnej 18 200zł ; wyposażenie pomieszczenia pomocniczego do suszenia  3 998zł ; zakup wyposażenia : szafy, łóżka, krzesła, sprzęty AGD 18 538zł  </t>
    </r>
  </si>
  <si>
    <r>
      <t>Zmniejszenia :</t>
    </r>
    <r>
      <rPr>
        <sz val="10"/>
        <rFont val="Times New Roman"/>
        <family val="1"/>
      </rPr>
      <t xml:space="preserve">  likwidacja wyposażenia:  - 20 857 zł.        </t>
    </r>
  </si>
  <si>
    <r>
      <t xml:space="preserve">Grunty: </t>
    </r>
    <r>
      <rPr>
        <sz val="10"/>
        <rFont val="Times New Roman"/>
        <family val="1"/>
      </rPr>
      <t xml:space="preserve">Przejęcie drogi - 12.143zł, ponowna wycena działki 57/17- 8193zł,-, sprzedaż gruntu pod budynkiem - 8531zł.  </t>
    </r>
    <r>
      <rPr>
        <u val="single"/>
        <sz val="10"/>
        <rFont val="Times New Roman"/>
        <family val="1"/>
      </rPr>
      <t>Inne zwiększenia</t>
    </r>
    <r>
      <rPr>
        <sz val="10"/>
        <rFont val="Times New Roman"/>
        <family val="1"/>
      </rPr>
      <t xml:space="preserve"> : 42 953zł -zakup wyposażenia: komputery,drukarki,wyposażenie biur i pokoi mieszkańców). </t>
    </r>
    <r>
      <rPr>
        <u val="single"/>
        <sz val="10"/>
        <rFont val="Times New Roman"/>
        <family val="1"/>
      </rPr>
      <t>Zmniejszenia:</t>
    </r>
    <r>
      <rPr>
        <sz val="10"/>
        <rFont val="Times New Roman"/>
        <family val="1"/>
      </rPr>
      <t xml:space="preserve"> 37 822zł  w tym:- sprzedaż budynku mieszkalnego - 23.774, likwidacja 2 komputerów -10 387zł, likwidacja pozostałego wyposażenia  -3 661zł.</t>
    </r>
  </si>
  <si>
    <r>
      <t xml:space="preserve"> Zwiększenia:1). </t>
    </r>
    <r>
      <rPr>
        <sz val="10"/>
        <rFont val="Times New Roman"/>
        <family val="1"/>
      </rPr>
      <t xml:space="preserve">Wprowadzono do ewidencji grunty pod drogi publiczne, ktore po zakończeniu procesu komunalizacji zostaną przekazane w Zarząd PZD              2).grupa 1 - przejęcie od GDDKiA budynku (siedziba PZD w Toruniu); grupa 2 - przebudowy i modernizacje dróg oraz budowa chodników - 1.715.335 zł (finansowane ze środków na inwestycje), protokół przekazania-przejęcia (Gmina Chełmża - budowa chodników) - 364.134,68 zł; grupa 4 - protokół przekazania-przejęcia zestawu komputerowego z drukarką - 4.101,10 zł, zakup zasilacza -165 zł; grupa 5 - zakup głowicy do pogłębiania rowów - 27.000 zł (ze środków PFOŚiGW), likwidacja rozdrabniacza do gałęzi - 33.000 zł (kradzież - umorzono), zakup rozdrabniacza do gałęzi, ubijaka SRV 62 WEBER oraz wiertnicy BT 121 - razem 73.295 zł (ze środków na zakupy inwestycyjne); grupa 6 - zakup pilarki spalinowej  - 2.249 zł oraz telefonów -312 zł -(wydatki bieżące);  grupa 8 - zakup m.in. mebli - razem 2.289,40 zł (wydatki bieżące) oraz kopiarki NASHUATEC - 5.574,18 (ze środków na zakupy inwestycyjne). </t>
    </r>
  </si>
  <si>
    <r>
      <t>Zwiększenia:</t>
    </r>
    <r>
      <rPr>
        <sz val="10"/>
        <rFont val="Times New Roman"/>
        <family val="1"/>
      </rPr>
      <t xml:space="preserve"> Przujęcie zestawu komputerowego finasowanego ze środków PHARE - 2.873zł. Zakup zestawu komputerowego, notbooka i wyposażenia biurowego ze środków PFRON - 18.973zł. Zakup sprzętu komputerowego i programu antywirusowego ze środków własnych - 4.548zł. Zakup zestawu komputerowego ze środków inwestycyjnych - 4.497zł. Zakup 2 aparatów komórkowych, fotelików samochodowych i nadstawek na meble ze środków własnych - 1.870zł.</t>
    </r>
  </si>
  <si>
    <r>
      <t>Zmniejszenia:</t>
    </r>
    <r>
      <rPr>
        <sz val="10"/>
        <rFont val="Times New Roman"/>
        <family val="1"/>
      </rPr>
      <t xml:space="preserve"> Utylizacja przestarzałego technologicznie lub uszkodzonego sprzętu komputerowego - 21.878zł. Kasacja zużytego wyposażenia biurowego i aparatu komórkowego - 1.301zł. Nieodpłatne przekazanie zużytego wyposażenia biurowego do Caritas diecezji Toruńskiej - 3.499zł i Caritas przy Parafii Rzymsko-Katolickiej w Lubiczu - 4.299zł</t>
    </r>
  </si>
  <si>
    <r>
      <t>Zwiększenia:</t>
    </r>
    <r>
      <rPr>
        <sz val="10"/>
        <rFont val="Times New Roman"/>
        <family val="1"/>
      </rPr>
      <t xml:space="preserve"> 102.655 zakup zestawów komputerowych, drukarek, serwera, cyfrowego urządzenia wielofunkcyjnego, UPS finansowanych z Funduszu Pracy na rozwój systemu informatycznego - 95.318zł,  zakup sejfu z Funduszu Pracy na kwotę 3.046zł, zakup pozostałych środków trwałych tj. wyposażenia z Funduszu Pracy dla pośrednictwa i Klubu Pracy -3.895zł, zakup pozostałego wyposażenia z wydatków bieżących w wysokości - 396zł.</t>
    </r>
  </si>
  <si>
    <r>
      <t>Zwiększenie wartości niematerialnych i prawnych:</t>
    </r>
    <r>
      <rPr>
        <sz val="10"/>
        <rFont val="Times New Roman"/>
        <family val="1"/>
      </rPr>
      <t xml:space="preserve">  17.070 zł zakup programów komputerowych ze środków inwestycyjnych FK, Środki Trwałe, Lex</t>
    </r>
  </si>
  <si>
    <r>
      <t xml:space="preserve">Zmniejszenia: </t>
    </r>
    <r>
      <rPr>
        <sz val="10"/>
        <rFont val="Times New Roman"/>
        <family val="1"/>
      </rPr>
      <t xml:space="preserve"> 76.617 zł likwidacja zestawów komputerowych, drukarek i monitorów w wysokości 39.013zł, likwidacja pozostałych środków trwałych na kwotę 29.186zł, nieodpłatne przekazanie sprzętu do Starostwa - 8.418zł</t>
    </r>
  </si>
  <si>
    <r>
      <t>Zmniejszenia:</t>
    </r>
    <r>
      <rPr>
        <sz val="10"/>
        <rFont val="Times New Roman"/>
        <family val="1"/>
      </rPr>
      <t xml:space="preserve"> Likwidacja środków trwałych -11.307</t>
    </r>
  </si>
  <si>
    <t>Zmniejszenia:  dotyczy  wyksiegowanie przedmiotów zniszczonych w pożarze 20.630</t>
  </si>
  <si>
    <r>
      <t>Zwiększenia:  Z</t>
    </r>
    <r>
      <rPr>
        <sz val="10"/>
        <rFont val="Times New Roman"/>
        <family val="1"/>
      </rPr>
      <t xml:space="preserve">akup wyposazenia warsztatu 2.483 zł, system przyzywowy 4.493 zł drobne wyposazenie kuchni 4.150 zł  wyposażenie pokoi mieszkańców 18.988 zł wyposażenie pokoju dziennego w Śds (regał komplet wypoczynkowy krzesła stolik segment) 9.967,13 zl, wyposazenie pracowni  w ŚDS w tym utworzenie pracowni fryzjerskiej 9.340 zł przebudowa ogrodzenia ŚDS 39.211 zł termos do przewozenia obiadów 898 zł sprzet do pracowni ŚDS 7.566  zł - zakupy zostały zrealizowane ze środków własnych. </t>
    </r>
  </si>
  <si>
    <t>Zakupiono sprzęt informatyczny i oprogramowanie na łączą kwotę 80.538zł z czego sfinansowano 24.480zł ze środków inwestycyjnych, 4.589zł,- z wydatków bieżacych, 1.485zł,- ze środków ZPORR, 6.076zł,- ze środków PFOŚiGW, 43.908zł ze środków PFGZGiK.Zakupiono samochód osobowy - 78.000zł (40.000zł stanowiły środki PFOŚIGW).Uzupełniono pozostałe wyposażenie (meble, sprzęt biurowy, urządzenia techniczne) na łączną kwotę 50.544zł. ( 29.749zł z bieżacych wydatkow, 4.869zł sprzęt dla potrzeb Komisji Poborowych, 11.396zł - obsługa ZPORR, 530zł - PFOŚiGW, 4.000zł - PFGZGiK) . Otrzymano nieodpłatnie sprzęt informatyczny - 12.051zł</t>
  </si>
  <si>
    <r>
      <t>Zwiększeni</t>
    </r>
    <r>
      <rPr>
        <sz val="9"/>
        <rFont val="Times New Roman"/>
        <family val="1"/>
      </rPr>
      <t xml:space="preserve">a:Przejęto grunt w Lubiczu - 4.565 zł. Zakupiono ze środkow inwestycyjnych (kredyt bankowy) budynek w Chełmży ul. Hallera -1.000.000zł.  W budynku przy ul. Szosa Chełmińka wykonano instalację wykrywczą pożaru - 96.407zł ( w tym 14.133zł,- ze środków PFGZGiK). Zamontowano ścianki aluminiowe przeciwpożarowe oraz roletę oddzielającą salę konferencyjną - 29.844zł ( w tym 22.300zł,- ze środków PFGZGiK). Zmodernizowano oświetlenie na niskim parterze]- 8.179zł (ze środków PFGZGiK). </t>
    </r>
  </si>
  <si>
    <t xml:space="preserve">Zwiększenia: szkoła otrzymała patelnię elektryczną, taboret elektryczny i stół nierdzewny  o wartości 10 000,- jako darowiznę z MOPS, na podstawie dowodu PT szkola otrzymała od Starostwa Powiatowego w Toruniu kamerę cyfrową o wartości 1 689,-, zakupiono drobne akcesoria komputerowe tj. ups,nagrywarkę DVD,zakupiono laptopa na potrzeby administracji szkoły - 2 980,-, zakupiono   różne pomoce dydaktyczne tj. frytownicę, patelnię, maszynke do mięsa - do przedmiotów zawodowych , zakupiono drobne wyposażenie np. aparat telefoniczny, czajnik,drabine, zakupiono chłodziarkę na potrzeby stołówki szkolnej , wzbogacono bibliotekę szkolna o nowozakupione lektury i słowniki., zakupiono programy antywirusowe oraz  oprogramowanie  office i windows.- 6.770                             </t>
  </si>
  <si>
    <r>
      <t>Grunty: Zwiększenie wskutek wyceny gruntów - 4.606, sprzedaż ul. Dworcowa 16 -16.300,</t>
    </r>
    <r>
      <rPr>
        <u val="single"/>
        <sz val="10"/>
        <rFont val="Times New Roman"/>
        <family val="1"/>
      </rPr>
      <t>-</t>
    </r>
    <r>
      <rPr>
        <u val="single"/>
        <sz val="10"/>
        <rFont val="Times New Roman"/>
        <family val="1"/>
      </rPr>
      <t>Zwiększenia:</t>
    </r>
    <r>
      <rPr>
        <sz val="10"/>
        <rFont val="Times New Roman"/>
        <family val="1"/>
      </rPr>
      <t>dokonano wymiany drzwi szkoły o wartości 4500, zamontowano w budynku szkoły system monitoringowy z kameramia o wartości 20 000,-, za 19.239 zakupiono pomoce dydaktyczne tj. laminator, ekran,rzutnik, aparat Hofmana, bindownica,gilotyna,radioodtwarzacz, telewizor itp., zakupiono drobne wyposażenie  oraz materiały gospodarcze tj. kosiarkę do trawy,grzeniki, meble,czajniki, odkurzacz, drukarki do księgowości.szkoła otrzymała w ramach programu z EFS-u wyposażenie pracownii komputerowej o wartości 64 324oraz oprogramowanie tej pracownii o wartości 2 075 , zakupiono lektury szkolne oraz podręczniki do języków obcych i przedmiotów ekonomicznych, zakupiono licencje programów COREL do pracownii komputerowych o wartości 1 798.Szkoła otrzymała z EFS-u oprogramowanie o wartości 300,- do egzaminów z przedmiotów zawodowych</t>
    </r>
  </si>
  <si>
    <r>
      <t>Zwiększenia:</t>
    </r>
    <r>
      <rPr>
        <sz val="10"/>
        <rFont val="Times New Roman"/>
        <family val="1"/>
      </rPr>
      <t xml:space="preserve"> wymiana wodomierza- 3.904, modernizacja łazienek dla osób niepelnosprawnych -55.371, zakup sprzętu informatycznego i oprogramowania - 13.147, zakup zamrażarki -4.380, pozostałego wyposażenia - 2.347</t>
    </r>
  </si>
  <si>
    <r>
      <t xml:space="preserve">Zwiększenia: </t>
    </r>
    <r>
      <rPr>
        <sz val="10"/>
        <rFont val="Times New Roman"/>
        <family val="1"/>
      </rPr>
      <t xml:space="preserve">Ze środków inwestycyjnych zakupiono kserokopiarkę (4.636zł). Pozostałe wyposażenie: (sprzęt komputrowy, oprogramowanie, aparaty telefoniczne, meble) na kwotę 12.147zł zakupiono ze środków bieżących. </t>
    </r>
  </si>
  <si>
    <t xml:space="preserve">Zał. nr 10 do cuhwały Nr 108/08 </t>
  </si>
  <si>
    <t>Zarządu Powiatu Toruńskeigo z dnia 17 marca 2008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</si>
</sst>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  <numFmt numFmtId="165" formatCode="0.0"/>
    <numFmt numFmtId="166" formatCode="0.000"/>
    <numFmt numFmtId="167" formatCode="#,##0.0"/>
    <numFmt numFmtId="168" formatCode="#,##0.000"/>
  </numFmts>
  <fonts count="1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1.5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9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/>
    </xf>
    <xf numFmtId="4" fontId="5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0" fontId="3" fillId="0" borderId="7" xfId="0" applyFont="1" applyBorder="1" applyAlignment="1">
      <alignment/>
    </xf>
    <xf numFmtId="0" fontId="3" fillId="0" borderId="1" xfId="0" applyFont="1" applyBorder="1" applyAlignment="1">
      <alignment wrapText="1"/>
    </xf>
    <xf numFmtId="4" fontId="3" fillId="0" borderId="8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 wrapText="1"/>
    </xf>
    <xf numFmtId="3" fontId="3" fillId="0" borderId="1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wrapText="1"/>
    </xf>
    <xf numFmtId="3" fontId="5" fillId="0" borderId="13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5" fillId="0" borderId="1" xfId="0" applyFont="1" applyBorder="1" applyAlignment="1">
      <alignment horizontal="right" wrapText="1"/>
    </xf>
    <xf numFmtId="3" fontId="3" fillId="0" borderId="8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5" fillId="0" borderId="9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5" fillId="0" borderId="5" xfId="0" applyNumberFormat="1" applyFont="1" applyBorder="1" applyAlignment="1">
      <alignment/>
    </xf>
    <xf numFmtId="0" fontId="3" fillId="0" borderId="2" xfId="0" applyFont="1" applyBorder="1" applyAlignment="1">
      <alignment wrapText="1"/>
    </xf>
    <xf numFmtId="3" fontId="5" fillId="0" borderId="6" xfId="0" applyNumberFormat="1" applyFont="1" applyBorder="1" applyAlignment="1">
      <alignment/>
    </xf>
    <xf numFmtId="3" fontId="5" fillId="0" borderId="8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15" xfId="0" applyFont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3" fontId="5" fillId="0" borderId="16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 wrapText="1"/>
    </xf>
    <xf numFmtId="0" fontId="5" fillId="0" borderId="19" xfId="0" applyFont="1" applyBorder="1" applyAlignment="1">
      <alignment horizontal="left"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6" fillId="0" borderId="5" xfId="0" applyFont="1" applyBorder="1" applyAlignment="1">
      <alignment wrapText="1"/>
    </xf>
    <xf numFmtId="3" fontId="5" fillId="0" borderId="1" xfId="0" applyNumberFormat="1" applyFont="1" applyBorder="1" applyAlignment="1">
      <alignment/>
    </xf>
    <xf numFmtId="0" fontId="6" fillId="0" borderId="13" xfId="0" applyFont="1" applyBorder="1" applyAlignment="1">
      <alignment wrapText="1"/>
    </xf>
    <xf numFmtId="0" fontId="6" fillId="0" borderId="15" xfId="0" applyFont="1" applyBorder="1" applyAlignment="1">
      <alignment wrapText="1"/>
    </xf>
    <xf numFmtId="3" fontId="6" fillId="0" borderId="5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0" fontId="9" fillId="0" borderId="0" xfId="0" applyFont="1" applyAlignment="1">
      <alignment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/>
    </xf>
    <xf numFmtId="0" fontId="11" fillId="0" borderId="0" xfId="0" applyFont="1" applyAlignment="1">
      <alignment/>
    </xf>
    <xf numFmtId="0" fontId="3" fillId="0" borderId="3" xfId="0" applyFont="1" applyBorder="1" applyAlignment="1">
      <alignment horizontal="left" vertical="center" wrapText="1"/>
    </xf>
    <xf numFmtId="3" fontId="5" fillId="0" borderId="20" xfId="0" applyNumberFormat="1" applyFont="1" applyBorder="1" applyAlignment="1">
      <alignment/>
    </xf>
    <xf numFmtId="0" fontId="6" fillId="0" borderId="7" xfId="0" applyFont="1" applyBorder="1" applyAlignment="1">
      <alignment/>
    </xf>
    <xf numFmtId="3" fontId="6" fillId="0" borderId="1" xfId="0" applyNumberFormat="1" applyFont="1" applyBorder="1" applyAlignment="1">
      <alignment/>
    </xf>
    <xf numFmtId="0" fontId="6" fillId="0" borderId="5" xfId="0" applyFont="1" applyBorder="1" applyAlignment="1">
      <alignment vertical="center" wrapText="1"/>
    </xf>
    <xf numFmtId="4" fontId="3" fillId="0" borderId="0" xfId="0" applyNumberFormat="1" applyFont="1" applyAlignment="1">
      <alignment horizontal="left"/>
    </xf>
    <xf numFmtId="3" fontId="3" fillId="0" borderId="2" xfId="0" applyNumberFormat="1" applyFont="1" applyBorder="1" applyAlignment="1">
      <alignment horizontal="right"/>
    </xf>
    <xf numFmtId="0" fontId="10" fillId="0" borderId="21" xfId="0" applyFont="1" applyBorder="1" applyAlignment="1">
      <alignment vertical="center" wrapText="1"/>
    </xf>
    <xf numFmtId="0" fontId="5" fillId="0" borderId="0" xfId="0" applyFont="1" applyAlignment="1">
      <alignment wrapText="1"/>
    </xf>
    <xf numFmtId="3" fontId="0" fillId="0" borderId="0" xfId="0" applyNumberFormat="1" applyAlignment="1">
      <alignment/>
    </xf>
    <xf numFmtId="0" fontId="0" fillId="0" borderId="3" xfId="0" applyFont="1" applyBorder="1" applyAlignment="1">
      <alignment vertical="center" wrapText="1"/>
    </xf>
    <xf numFmtId="3" fontId="5" fillId="0" borderId="22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10" xfId="0" applyFont="1" applyBorder="1" applyAlignment="1">
      <alignment wrapText="1"/>
    </xf>
    <xf numFmtId="0" fontId="11" fillId="0" borderId="12" xfId="0" applyFont="1" applyBorder="1" applyAlignment="1">
      <alignment/>
    </xf>
    <xf numFmtId="3" fontId="11" fillId="0" borderId="22" xfId="0" applyNumberFormat="1" applyFont="1" applyBorder="1" applyAlignment="1">
      <alignment/>
    </xf>
    <xf numFmtId="4" fontId="3" fillId="0" borderId="5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0" fontId="6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/>
    </xf>
    <xf numFmtId="0" fontId="6" fillId="0" borderId="16" xfId="0" applyFont="1" applyBorder="1" applyAlignment="1">
      <alignment wrapText="1"/>
    </xf>
    <xf numFmtId="3" fontId="5" fillId="0" borderId="15" xfId="0" applyNumberFormat="1" applyFont="1" applyBorder="1" applyAlignment="1">
      <alignment/>
    </xf>
    <xf numFmtId="0" fontId="3" fillId="0" borderId="20" xfId="0" applyFont="1" applyBorder="1" applyAlignment="1">
      <alignment wrapText="1"/>
    </xf>
    <xf numFmtId="0" fontId="3" fillId="0" borderId="24" xfId="0" applyFont="1" applyBorder="1" applyAlignment="1">
      <alignment wrapText="1"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0" fontId="0" fillId="0" borderId="8" xfId="0" applyFont="1" applyBorder="1" applyAlignment="1">
      <alignment/>
    </xf>
    <xf numFmtId="3" fontId="3" fillId="0" borderId="8" xfId="0" applyNumberFormat="1" applyFont="1" applyBorder="1" applyAlignment="1">
      <alignment wrapText="1"/>
    </xf>
    <xf numFmtId="4" fontId="7" fillId="0" borderId="13" xfId="0" applyNumberFormat="1" applyFont="1" applyBorder="1" applyAlignment="1">
      <alignment/>
    </xf>
    <xf numFmtId="3" fontId="7" fillId="0" borderId="13" xfId="0" applyNumberFormat="1" applyFont="1" applyBorder="1" applyAlignment="1">
      <alignment/>
    </xf>
    <xf numFmtId="0" fontId="5" fillId="0" borderId="19" xfId="0" applyFont="1" applyBorder="1" applyAlignment="1">
      <alignment horizontal="left" vertical="center" wrapText="1"/>
    </xf>
    <xf numFmtId="3" fontId="5" fillId="0" borderId="2" xfId="0" applyNumberFormat="1" applyFont="1" applyBorder="1" applyAlignment="1">
      <alignment/>
    </xf>
    <xf numFmtId="0" fontId="11" fillId="0" borderId="13" xfId="0" applyFont="1" applyBorder="1" applyAlignment="1">
      <alignment wrapText="1"/>
    </xf>
    <xf numFmtId="3" fontId="11" fillId="0" borderId="14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2" xfId="0" applyFont="1" applyBorder="1" applyAlignment="1">
      <alignment horizontal="right" wrapText="1"/>
    </xf>
    <xf numFmtId="3" fontId="0" fillId="0" borderId="1" xfId="0" applyNumberFormat="1" applyFont="1" applyBorder="1" applyAlignment="1">
      <alignment/>
    </xf>
    <xf numFmtId="3" fontId="9" fillId="0" borderId="5" xfId="0" applyNumberFormat="1" applyFont="1" applyBorder="1" applyAlignment="1">
      <alignment/>
    </xf>
    <xf numFmtId="3" fontId="9" fillId="0" borderId="1" xfId="0" applyNumberFormat="1" applyFont="1" applyBorder="1" applyAlignment="1">
      <alignment/>
    </xf>
    <xf numFmtId="0" fontId="4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7" xfId="0" applyFont="1" applyBorder="1" applyAlignment="1">
      <alignment/>
    </xf>
    <xf numFmtId="0" fontId="7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6" fillId="0" borderId="4" xfId="0" applyFont="1" applyBorder="1" applyAlignment="1">
      <alignment horizontal="left" wrapText="1"/>
    </xf>
    <xf numFmtId="0" fontId="5" fillId="0" borderId="7" xfId="0" applyFont="1" applyBorder="1" applyAlignment="1">
      <alignment horizontal="right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4" fontId="8" fillId="0" borderId="21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8" fillId="0" borderId="21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/>
    </xf>
    <xf numFmtId="0" fontId="0" fillId="0" borderId="23" xfId="0" applyFont="1" applyBorder="1" applyAlignment="1">
      <alignment/>
    </xf>
    <xf numFmtId="4" fontId="3" fillId="0" borderId="21" xfId="0" applyNumberFormat="1" applyFont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4" fontId="8" fillId="0" borderId="21" xfId="0" applyNumberFormat="1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/>
    </xf>
    <xf numFmtId="0" fontId="0" fillId="0" borderId="23" xfId="0" applyBorder="1" applyAlignment="1">
      <alignment/>
    </xf>
    <xf numFmtId="0" fontId="16" fillId="0" borderId="21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7" fillId="0" borderId="3" xfId="0" applyFont="1" applyBorder="1" applyAlignment="1">
      <alignment/>
    </xf>
    <xf numFmtId="0" fontId="8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vertical="top"/>
    </xf>
    <xf numFmtId="0" fontId="0" fillId="0" borderId="23" xfId="0" applyFont="1" applyBorder="1" applyAlignment="1">
      <alignment vertical="top"/>
    </xf>
    <xf numFmtId="0" fontId="8" fillId="0" borderId="21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0" fillId="0" borderId="1" xfId="0" applyFont="1" applyBorder="1" applyAlignment="1">
      <alignment/>
    </xf>
    <xf numFmtId="0" fontId="8" fillId="0" borderId="3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28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16" fillId="0" borderId="21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34" xfId="0" applyFont="1" applyBorder="1" applyAlignment="1">
      <alignment/>
    </xf>
    <xf numFmtId="4" fontId="8" fillId="0" borderId="3" xfId="0" applyNumberFormat="1" applyFont="1" applyBorder="1" applyAlignment="1">
      <alignment vertical="center" wrapText="1"/>
    </xf>
    <xf numFmtId="4" fontId="3" fillId="0" borderId="31" xfId="0" applyNumberFormat="1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16" fillId="0" borderId="35" xfId="0" applyFont="1" applyBorder="1" applyAlignment="1">
      <alignment horizontal="left" vertical="center" wrapText="1"/>
    </xf>
    <xf numFmtId="0" fontId="8" fillId="0" borderId="27" xfId="0" applyFont="1" applyBorder="1" applyAlignment="1">
      <alignment vertical="center" wrapText="1"/>
    </xf>
    <xf numFmtId="0" fontId="0" fillId="0" borderId="27" xfId="0" applyFont="1" applyBorder="1" applyAlignment="1">
      <alignment/>
    </xf>
    <xf numFmtId="0" fontId="8" fillId="0" borderId="27" xfId="0" applyFont="1" applyBorder="1" applyAlignment="1">
      <alignment horizontal="left" vertical="center" wrapText="1"/>
    </xf>
    <xf numFmtId="0" fontId="0" fillId="0" borderId="27" xfId="0" applyFont="1" applyBorder="1" applyAlignment="1">
      <alignment wrapText="1"/>
    </xf>
    <xf numFmtId="4" fontId="3" fillId="0" borderId="3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3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WARTOŚĆ BRUTTO MAJĄTKU W LATACH 2004-2007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Arkusz1!$A$1:$A$4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Arkusz1!$A$1:$A$4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val>
          <c:shape val="cylinder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Arkusz1!$A$1:$A$4</c:f>
              <c:numCache>
                <c:ptCount val="4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</c:numCache>
            </c:numRef>
          </c:cat>
          <c:val>
            <c:numRef>
              <c:f>Arkusz1!$B$1:$B$4</c:f>
              <c:numCache>
                <c:ptCount val="4"/>
                <c:pt idx="0">
                  <c:v>50524512</c:v>
                </c:pt>
                <c:pt idx="1">
                  <c:v>54556346</c:v>
                </c:pt>
                <c:pt idx="2">
                  <c:v>61990308</c:v>
                </c:pt>
                <c:pt idx="3">
                  <c:v>66718107</c:v>
                </c:pt>
              </c:numCache>
            </c:numRef>
          </c:val>
          <c:shape val="cylinder"/>
        </c:ser>
        <c:overlap val="100"/>
        <c:shape val="cylinder"/>
        <c:axId val="43265312"/>
        <c:axId val="53843489"/>
      </c:bar3DChart>
      <c:catAx>
        <c:axId val="43265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/>
            </a:pPr>
          </a:p>
        </c:txPr>
        <c:crossAx val="53843489"/>
        <c:crosses val="autoZero"/>
        <c:auto val="1"/>
        <c:lblOffset val="100"/>
        <c:noMultiLvlLbl val="0"/>
      </c:catAx>
      <c:valAx>
        <c:axId val="53843489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crossAx val="43265312"/>
        <c:crossesAt val="1"/>
        <c:crossBetween val="between"/>
        <c:dispUnits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210</xdr:row>
      <xdr:rowOff>76200</xdr:rowOff>
    </xdr:from>
    <xdr:to>
      <xdr:col>8</xdr:col>
      <xdr:colOff>2886075</xdr:colOff>
      <xdr:row>250</xdr:row>
      <xdr:rowOff>114300</xdr:rowOff>
    </xdr:to>
    <xdr:graphicFrame>
      <xdr:nvGraphicFramePr>
        <xdr:cNvPr id="1" name="Chart 3"/>
        <xdr:cNvGraphicFramePr/>
      </xdr:nvGraphicFramePr>
      <xdr:xfrm>
        <a:off x="76200" y="69627750"/>
        <a:ext cx="13363575" cy="651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5"/>
  <sheetViews>
    <sheetView tabSelected="1" view="pageBreakPreview" zoomScale="75" zoomScaleNormal="75" zoomScaleSheetLayoutView="75" workbookViewId="0" topLeftCell="A1">
      <pane ySplit="7" topLeftCell="BM14" activePane="bottomLeft" state="frozen"/>
      <selection pane="topLeft" activeCell="A1" sqref="A1"/>
      <selection pane="bottomLeft" activeCell="H27" sqref="H27"/>
    </sheetView>
  </sheetViews>
  <sheetFormatPr defaultColWidth="9.00390625" defaultRowHeight="12.75"/>
  <cols>
    <col min="1" max="1" width="5.375" style="1" customWidth="1"/>
    <col min="2" max="2" width="33.125" style="46" customWidth="1"/>
    <col min="3" max="3" width="17.375" style="1" customWidth="1"/>
    <col min="4" max="4" width="17.125" style="1" customWidth="1"/>
    <col min="5" max="5" width="13.125" style="2" customWidth="1"/>
    <col min="6" max="6" width="17.375" style="1" customWidth="1"/>
    <col min="7" max="7" width="17.125" style="1" customWidth="1"/>
    <col min="8" max="8" width="17.875" style="1" customWidth="1"/>
    <col min="9" max="9" width="47.875" style="3" customWidth="1"/>
    <col min="10" max="16384" width="9.125" style="1" customWidth="1"/>
  </cols>
  <sheetData>
    <row r="1" ht="29.25" customHeight="1">
      <c r="B1" s="174" t="s">
        <v>109</v>
      </c>
    </row>
    <row r="2" spans="2:9" ht="20.25" customHeight="1">
      <c r="B2" s="174" t="s">
        <v>110</v>
      </c>
      <c r="I2" s="169"/>
    </row>
    <row r="3" spans="2:9" ht="43.5" customHeight="1">
      <c r="B3" s="167" t="s">
        <v>63</v>
      </c>
      <c r="C3" s="168"/>
      <c r="D3" s="168"/>
      <c r="E3" s="168"/>
      <c r="F3" s="168"/>
      <c r="G3" s="168"/>
      <c r="H3" s="168"/>
      <c r="I3" s="169"/>
    </row>
    <row r="4" spans="1:8" ht="15.75" thickBot="1">
      <c r="A4" s="4"/>
      <c r="B4" s="5"/>
      <c r="C4" s="4"/>
      <c r="D4" s="4"/>
      <c r="E4" s="6"/>
      <c r="F4" s="4"/>
      <c r="G4" s="4"/>
      <c r="H4" s="4"/>
    </row>
    <row r="5" spans="1:9" s="2" customFormat="1" ht="18.75" customHeight="1">
      <c r="A5" s="145" t="s">
        <v>39</v>
      </c>
      <c r="B5" s="147" t="s">
        <v>0</v>
      </c>
      <c r="C5" s="149" t="s">
        <v>51</v>
      </c>
      <c r="D5" s="149" t="s">
        <v>52</v>
      </c>
      <c r="E5" s="149" t="s">
        <v>58</v>
      </c>
      <c r="F5" s="149" t="s">
        <v>59</v>
      </c>
      <c r="G5" s="149" t="s">
        <v>60</v>
      </c>
      <c r="H5" s="170" t="s">
        <v>61</v>
      </c>
      <c r="I5" s="172" t="s">
        <v>62</v>
      </c>
    </row>
    <row r="6" spans="1:9" s="2" customFormat="1" ht="37.5" customHeight="1" thickBot="1">
      <c r="A6" s="146"/>
      <c r="B6" s="148"/>
      <c r="C6" s="150"/>
      <c r="D6" s="151"/>
      <c r="E6" s="150"/>
      <c r="F6" s="150"/>
      <c r="G6" s="151"/>
      <c r="H6" s="171"/>
      <c r="I6" s="173"/>
    </row>
    <row r="7" spans="1:9" s="4" customFormat="1" ht="20.25" customHeight="1" thickBot="1">
      <c r="A7" s="100">
        <v>1</v>
      </c>
      <c r="B7" s="106">
        <v>2</v>
      </c>
      <c r="C7" s="8">
        <v>3</v>
      </c>
      <c r="D7" s="8">
        <v>4</v>
      </c>
      <c r="E7" s="7">
        <v>5</v>
      </c>
      <c r="F7" s="8">
        <v>6</v>
      </c>
      <c r="G7" s="8">
        <v>7</v>
      </c>
      <c r="H7" s="9">
        <v>8</v>
      </c>
      <c r="I7" s="10">
        <v>9</v>
      </c>
    </row>
    <row r="8" spans="1:9" ht="33.75" customHeight="1">
      <c r="A8" s="101" t="s">
        <v>1</v>
      </c>
      <c r="B8" s="107" t="s">
        <v>28</v>
      </c>
      <c r="C8" s="76"/>
      <c r="D8" s="76"/>
      <c r="E8" s="12"/>
      <c r="F8" s="76"/>
      <c r="G8" s="76"/>
      <c r="H8" s="13"/>
      <c r="I8" s="123"/>
    </row>
    <row r="9" spans="1:9" ht="26.25" customHeight="1">
      <c r="A9" s="102"/>
      <c r="B9" s="108" t="s">
        <v>29</v>
      </c>
      <c r="C9" s="17">
        <v>14495</v>
      </c>
      <c r="D9" s="17">
        <v>14495</v>
      </c>
      <c r="E9" s="17"/>
      <c r="F9" s="17">
        <v>14495</v>
      </c>
      <c r="G9" s="17">
        <v>14495</v>
      </c>
      <c r="H9" s="16"/>
      <c r="I9" s="115"/>
    </row>
    <row r="10" spans="1:9" ht="26.25" customHeight="1" thickBot="1">
      <c r="A10" s="103"/>
      <c r="B10" s="109" t="s">
        <v>30</v>
      </c>
      <c r="C10" s="21">
        <v>1338000</v>
      </c>
      <c r="D10" s="21">
        <v>1338000</v>
      </c>
      <c r="E10" s="17">
        <f>F10-C10</f>
        <v>0</v>
      </c>
      <c r="F10" s="21">
        <v>1338000</v>
      </c>
      <c r="G10" s="21">
        <f>F10</f>
        <v>1338000</v>
      </c>
      <c r="H10" s="22"/>
      <c r="I10" s="115"/>
    </row>
    <row r="11" spans="1:9" s="2" customFormat="1" ht="31.5" customHeight="1" thickBot="1">
      <c r="A11" s="104"/>
      <c r="B11" s="110" t="s">
        <v>26</v>
      </c>
      <c r="C11" s="25">
        <f>SUM(C9:C10)</f>
        <v>1352495</v>
      </c>
      <c r="D11" s="25">
        <f>SUM(D9:D10)</f>
        <v>1352495</v>
      </c>
      <c r="E11" s="25">
        <f>SUM(E9:E10)</f>
        <v>0</v>
      </c>
      <c r="F11" s="25">
        <f>SUM(F9:F10)</f>
        <v>1352495</v>
      </c>
      <c r="G11" s="25">
        <f>SUM(G9:G10)</f>
        <v>1352495</v>
      </c>
      <c r="H11" s="26">
        <f>SUM(H8:H10)</f>
        <v>0</v>
      </c>
      <c r="I11" s="116"/>
    </row>
    <row r="12" spans="1:9" s="2" customFormat="1" ht="39" customHeight="1">
      <c r="A12" s="101" t="s">
        <v>3</v>
      </c>
      <c r="B12" s="111" t="s">
        <v>28</v>
      </c>
      <c r="C12" s="27"/>
      <c r="D12" s="27"/>
      <c r="E12" s="27"/>
      <c r="F12" s="27"/>
      <c r="G12" s="27"/>
      <c r="H12" s="28"/>
      <c r="I12" s="131" t="s">
        <v>104</v>
      </c>
    </row>
    <row r="13" spans="1:9" s="2" customFormat="1" ht="27" customHeight="1">
      <c r="A13" s="105"/>
      <c r="B13" s="112" t="s">
        <v>47</v>
      </c>
      <c r="C13" s="17"/>
      <c r="D13" s="49"/>
      <c r="E13" s="17"/>
      <c r="F13" s="17"/>
      <c r="G13" s="49"/>
      <c r="H13" s="77">
        <v>137227</v>
      </c>
      <c r="I13" s="132"/>
    </row>
    <row r="14" spans="1:9" s="2" customFormat="1" ht="22.5" customHeight="1">
      <c r="A14" s="105"/>
      <c r="B14" s="112" t="s">
        <v>48</v>
      </c>
      <c r="C14" s="17"/>
      <c r="D14" s="49"/>
      <c r="E14" s="17"/>
      <c r="F14" s="17"/>
      <c r="G14" s="49"/>
      <c r="H14" s="77">
        <v>152467</v>
      </c>
      <c r="I14" s="132"/>
    </row>
    <row r="15" spans="1:9" ht="21.75" customHeight="1">
      <c r="A15" s="102"/>
      <c r="B15" s="108" t="s">
        <v>67</v>
      </c>
      <c r="C15" s="17">
        <v>228581</v>
      </c>
      <c r="D15" s="17">
        <v>228581</v>
      </c>
      <c r="E15" s="17">
        <f aca="true" t="shared" si="0" ref="E15:E26">F15-C15</f>
        <v>0</v>
      </c>
      <c r="F15" s="17">
        <v>228581</v>
      </c>
      <c r="G15" s="17">
        <v>228581</v>
      </c>
      <c r="H15" s="31"/>
      <c r="I15" s="132"/>
    </row>
    <row r="16" spans="1:9" ht="19.5" customHeight="1">
      <c r="A16" s="102"/>
      <c r="B16" s="108" t="s">
        <v>31</v>
      </c>
      <c r="C16" s="17">
        <v>16452</v>
      </c>
      <c r="D16" s="17">
        <v>16452</v>
      </c>
      <c r="E16" s="17">
        <f t="shared" si="0"/>
        <v>0</v>
      </c>
      <c r="F16" s="17">
        <v>16452</v>
      </c>
      <c r="G16" s="17">
        <v>16452</v>
      </c>
      <c r="H16" s="31"/>
      <c r="I16" s="132"/>
    </row>
    <row r="17" spans="1:9" ht="19.5" customHeight="1">
      <c r="A17" s="102"/>
      <c r="B17" s="108" t="s">
        <v>32</v>
      </c>
      <c r="C17" s="17">
        <v>56640</v>
      </c>
      <c r="D17" s="32">
        <v>56640</v>
      </c>
      <c r="E17" s="17">
        <f t="shared" si="0"/>
        <v>0</v>
      </c>
      <c r="F17" s="17">
        <f>56640</f>
        <v>56640</v>
      </c>
      <c r="G17" s="32">
        <v>56640</v>
      </c>
      <c r="H17" s="31"/>
      <c r="I17" s="133" t="s">
        <v>103</v>
      </c>
    </row>
    <row r="18" spans="1:9" ht="19.5" customHeight="1">
      <c r="A18" s="102"/>
      <c r="B18" s="108" t="s">
        <v>68</v>
      </c>
      <c r="C18" s="17"/>
      <c r="D18" s="32"/>
      <c r="E18" s="17">
        <f t="shared" si="0"/>
        <v>4565</v>
      </c>
      <c r="F18" s="17">
        <v>4565</v>
      </c>
      <c r="G18" s="32">
        <f>F18</f>
        <v>4565</v>
      </c>
      <c r="H18" s="31"/>
      <c r="I18" s="134"/>
    </row>
    <row r="19" spans="1:9" ht="19.5" customHeight="1">
      <c r="A19" s="102"/>
      <c r="B19" s="108" t="s">
        <v>77</v>
      </c>
      <c r="C19" s="17">
        <v>3405896</v>
      </c>
      <c r="D19" s="17">
        <v>2240140</v>
      </c>
      <c r="E19" s="17">
        <f t="shared" si="0"/>
        <v>1134430</v>
      </c>
      <c r="F19" s="17">
        <v>4540326</v>
      </c>
      <c r="G19" s="17">
        <v>3283281</v>
      </c>
      <c r="H19" s="31"/>
      <c r="I19" s="134"/>
    </row>
    <row r="20" spans="1:9" ht="19.5" customHeight="1">
      <c r="A20" s="102"/>
      <c r="B20" s="108" t="s">
        <v>78</v>
      </c>
      <c r="C20" s="17">
        <v>1264488</v>
      </c>
      <c r="D20" s="17">
        <f>659641+7910-8000</f>
        <v>659551</v>
      </c>
      <c r="E20" s="17">
        <f t="shared" si="0"/>
        <v>0</v>
      </c>
      <c r="F20" s="17">
        <v>1264488</v>
      </c>
      <c r="G20" s="17">
        <v>571127</v>
      </c>
      <c r="H20" s="31"/>
      <c r="I20" s="134"/>
    </row>
    <row r="21" spans="1:9" ht="30.75" customHeight="1">
      <c r="A21" s="102"/>
      <c r="B21" s="108" t="s">
        <v>79</v>
      </c>
      <c r="C21" s="17">
        <v>695658</v>
      </c>
      <c r="D21" s="17">
        <v>144878</v>
      </c>
      <c r="E21" s="17">
        <f t="shared" si="0"/>
        <v>-8569</v>
      </c>
      <c r="F21" s="17">
        <f>153536.12+533552.96</f>
        <v>687089</v>
      </c>
      <c r="G21" s="17">
        <f>109779.28</f>
        <v>109779</v>
      </c>
      <c r="H21" s="31"/>
      <c r="I21" s="134"/>
    </row>
    <row r="22" spans="1:9" ht="19.5" customHeight="1">
      <c r="A22" s="102"/>
      <c r="B22" s="108" t="s">
        <v>80</v>
      </c>
      <c r="C22" s="17">
        <v>39368</v>
      </c>
      <c r="D22" s="17">
        <v>0</v>
      </c>
      <c r="E22" s="17">
        <f t="shared" si="0"/>
        <v>0</v>
      </c>
      <c r="F22" s="17">
        <v>39368</v>
      </c>
      <c r="G22" s="17">
        <v>0</v>
      </c>
      <c r="H22" s="31"/>
      <c r="I22" s="134"/>
    </row>
    <row r="23" spans="1:9" ht="19.5" customHeight="1">
      <c r="A23" s="102"/>
      <c r="B23" s="108" t="s">
        <v>81</v>
      </c>
      <c r="C23" s="17">
        <v>177297</v>
      </c>
      <c r="D23" s="17">
        <v>56900</v>
      </c>
      <c r="E23" s="17">
        <f t="shared" si="0"/>
        <v>-429</v>
      </c>
      <c r="F23" s="17">
        <f>161658.58+15209.44</f>
        <v>176868</v>
      </c>
      <c r="G23" s="17">
        <v>42704</v>
      </c>
      <c r="H23" s="31"/>
      <c r="I23" s="134"/>
    </row>
    <row r="24" spans="1:9" ht="19.5" customHeight="1">
      <c r="A24" s="102"/>
      <c r="B24" s="108" t="s">
        <v>82</v>
      </c>
      <c r="C24" s="17">
        <v>109455</v>
      </c>
      <c r="D24" s="17">
        <v>13762</v>
      </c>
      <c r="E24" s="17">
        <f t="shared" si="0"/>
        <v>37354</v>
      </c>
      <c r="F24" s="17">
        <f>146808.79</f>
        <v>146809</v>
      </c>
      <c r="G24" s="17">
        <v>63700</v>
      </c>
      <c r="H24" s="31"/>
      <c r="I24" s="134"/>
    </row>
    <row r="25" spans="1:9" ht="26.25" customHeight="1">
      <c r="A25" s="102"/>
      <c r="B25" s="108" t="s">
        <v>83</v>
      </c>
      <c r="C25" s="17">
        <v>626589</v>
      </c>
      <c r="D25" s="17">
        <v>40043</v>
      </c>
      <c r="E25" s="17">
        <f t="shared" si="0"/>
        <v>38146</v>
      </c>
      <c r="F25" s="17">
        <f>190905.26+473830.12</f>
        <v>664735</v>
      </c>
      <c r="G25" s="17">
        <v>26613</v>
      </c>
      <c r="H25" s="31"/>
      <c r="I25" s="128" t="s">
        <v>88</v>
      </c>
    </row>
    <row r="26" spans="1:9" ht="19.5" customHeight="1" thickBot="1">
      <c r="A26" s="102"/>
      <c r="B26" s="108" t="s">
        <v>84</v>
      </c>
      <c r="C26" s="17">
        <v>225957</v>
      </c>
      <c r="D26" s="17">
        <v>39993</v>
      </c>
      <c r="E26" s="17">
        <f t="shared" si="0"/>
        <v>22626</v>
      </c>
      <c r="F26" s="17">
        <v>248583</v>
      </c>
      <c r="G26" s="17">
        <v>37416</v>
      </c>
      <c r="H26" s="31"/>
      <c r="I26" s="129"/>
    </row>
    <row r="27" spans="1:9" s="2" customFormat="1" ht="25.5" customHeight="1" thickBot="1">
      <c r="A27" s="104"/>
      <c r="B27" s="110" t="s">
        <v>26</v>
      </c>
      <c r="C27" s="25">
        <f>SUM(C15:C26)</f>
        <v>6846381</v>
      </c>
      <c r="D27" s="25">
        <f>SUM(D15:D26)</f>
        <v>3496940</v>
      </c>
      <c r="E27" s="25">
        <f>SUM(E15:E26)</f>
        <v>1228123</v>
      </c>
      <c r="F27" s="25">
        <f>SUM(F15:F26)</f>
        <v>8074504</v>
      </c>
      <c r="G27" s="25">
        <f>SUM(G14:G26)</f>
        <v>4440858</v>
      </c>
      <c r="H27" s="43">
        <f>SUM(H13:H26)</f>
        <v>289694</v>
      </c>
      <c r="I27" s="130"/>
    </row>
    <row r="28" spans="1:9" s="2" customFormat="1" ht="104.25" customHeight="1">
      <c r="A28" s="29" t="s">
        <v>45</v>
      </c>
      <c r="B28" s="78" t="s">
        <v>44</v>
      </c>
      <c r="C28" s="17"/>
      <c r="D28" s="17"/>
      <c r="E28" s="17"/>
      <c r="F28" s="17"/>
      <c r="G28" s="32"/>
      <c r="H28" s="49"/>
      <c r="I28" s="124" t="s">
        <v>89</v>
      </c>
    </row>
    <row r="29" spans="1:9" s="2" customFormat="1" ht="39.75" customHeight="1">
      <c r="A29" s="29"/>
      <c r="B29" s="15" t="s">
        <v>79</v>
      </c>
      <c r="C29" s="17">
        <v>5161</v>
      </c>
      <c r="D29" s="17">
        <v>0</v>
      </c>
      <c r="E29" s="17">
        <f>F29-C29</f>
        <v>8600</v>
      </c>
      <c r="F29" s="17">
        <v>13761</v>
      </c>
      <c r="G29" s="32">
        <v>0</v>
      </c>
      <c r="H29" s="49"/>
      <c r="I29" s="125"/>
    </row>
    <row r="30" spans="1:9" s="2" customFormat="1" ht="36" customHeight="1">
      <c r="A30" s="29"/>
      <c r="B30" s="15" t="s">
        <v>80</v>
      </c>
      <c r="C30" s="17">
        <v>1197</v>
      </c>
      <c r="D30" s="17">
        <v>0</v>
      </c>
      <c r="E30" s="17">
        <f>F30-C30</f>
        <v>0</v>
      </c>
      <c r="F30" s="17">
        <v>1197</v>
      </c>
      <c r="G30" s="32">
        <v>0</v>
      </c>
      <c r="H30" s="79"/>
      <c r="I30" s="125"/>
    </row>
    <row r="31" spans="1:9" s="2" customFormat="1" ht="36" customHeight="1">
      <c r="A31" s="29"/>
      <c r="B31" s="15" t="s">
        <v>83</v>
      </c>
      <c r="C31" s="17">
        <v>12358</v>
      </c>
      <c r="D31" s="17">
        <v>0</v>
      </c>
      <c r="E31" s="17">
        <f>F31-C31</f>
        <v>4943</v>
      </c>
      <c r="F31" s="17">
        <v>17301</v>
      </c>
      <c r="G31" s="32">
        <v>0</v>
      </c>
      <c r="H31" s="49"/>
      <c r="I31" s="125"/>
    </row>
    <row r="32" spans="1:9" s="2" customFormat="1" ht="36" customHeight="1" thickBot="1">
      <c r="A32" s="29"/>
      <c r="B32" s="15" t="s">
        <v>84</v>
      </c>
      <c r="C32" s="17">
        <v>4514</v>
      </c>
      <c r="D32" s="17">
        <v>0</v>
      </c>
      <c r="E32" s="17">
        <f>F32-C32</f>
        <v>0</v>
      </c>
      <c r="F32" s="17">
        <v>4514</v>
      </c>
      <c r="G32" s="32">
        <v>0</v>
      </c>
      <c r="H32" s="49"/>
      <c r="I32" s="125"/>
    </row>
    <row r="33" spans="1:9" s="2" customFormat="1" ht="39" customHeight="1" thickBot="1">
      <c r="A33" s="23"/>
      <c r="B33" s="50" t="s">
        <v>26</v>
      </c>
      <c r="C33" s="25">
        <f aca="true" t="shared" si="1" ref="C33:H33">SUM(C29:C32)</f>
        <v>23230</v>
      </c>
      <c r="D33" s="25">
        <f t="shared" si="1"/>
        <v>0</v>
      </c>
      <c r="E33" s="25">
        <f t="shared" si="1"/>
        <v>13543</v>
      </c>
      <c r="F33" s="25">
        <f t="shared" si="1"/>
        <v>36773</v>
      </c>
      <c r="G33" s="25">
        <f t="shared" si="1"/>
        <v>0</v>
      </c>
      <c r="H33" s="25">
        <f t="shared" si="1"/>
        <v>0</v>
      </c>
      <c r="I33" s="126"/>
    </row>
    <row r="34" spans="1:9" ht="59.25" customHeight="1">
      <c r="A34" s="29" t="s">
        <v>5</v>
      </c>
      <c r="B34" s="55" t="s">
        <v>43</v>
      </c>
      <c r="C34" s="17"/>
      <c r="D34" s="17"/>
      <c r="E34" s="17"/>
      <c r="F34" s="17"/>
      <c r="G34" s="17"/>
      <c r="H34" s="18"/>
      <c r="I34" s="127" t="s">
        <v>106</v>
      </c>
    </row>
    <row r="35" spans="1:9" ht="27.75" customHeight="1">
      <c r="A35" s="29"/>
      <c r="B35" s="30" t="s">
        <v>47</v>
      </c>
      <c r="C35" s="17"/>
      <c r="D35" s="17"/>
      <c r="E35" s="17"/>
      <c r="F35" s="17"/>
      <c r="G35" s="17"/>
      <c r="H35" s="18">
        <v>7792</v>
      </c>
      <c r="I35" s="118"/>
    </row>
    <row r="36" spans="1:9" ht="27.75" customHeight="1">
      <c r="A36" s="29"/>
      <c r="B36" s="30" t="s">
        <v>48</v>
      </c>
      <c r="C36" s="17"/>
      <c r="D36" s="17"/>
      <c r="E36" s="17"/>
      <c r="F36" s="17"/>
      <c r="G36" s="17"/>
      <c r="H36" s="18">
        <v>2429</v>
      </c>
      <c r="I36" s="118"/>
    </row>
    <row r="37" spans="1:9" ht="34.5" customHeight="1">
      <c r="A37" s="29"/>
      <c r="B37" s="15" t="s">
        <v>2</v>
      </c>
      <c r="C37" s="17">
        <v>61068</v>
      </c>
      <c r="D37" s="17">
        <f>C37</f>
        <v>61068</v>
      </c>
      <c r="E37" s="17">
        <f>F37-C37</f>
        <v>-11694</v>
      </c>
      <c r="F37" s="17">
        <v>49374</v>
      </c>
      <c r="G37" s="17">
        <f>F37</f>
        <v>49374</v>
      </c>
      <c r="H37" s="18"/>
      <c r="I37" s="118"/>
    </row>
    <row r="38" spans="1:9" ht="34.5" customHeight="1">
      <c r="A38" s="29"/>
      <c r="B38" s="15" t="s">
        <v>77</v>
      </c>
      <c r="C38" s="17">
        <v>1526891</v>
      </c>
      <c r="D38" s="17">
        <v>1151660</v>
      </c>
      <c r="E38" s="17">
        <v>-11345</v>
      </c>
      <c r="F38" s="17">
        <v>1515546</v>
      </c>
      <c r="G38" s="17">
        <v>1121435</v>
      </c>
      <c r="H38" s="18"/>
      <c r="I38" s="118"/>
    </row>
    <row r="39" spans="1:9" ht="34.5" customHeight="1">
      <c r="A39" s="29"/>
      <c r="B39" s="15" t="s">
        <v>4</v>
      </c>
      <c r="C39" s="17">
        <v>49668.81</v>
      </c>
      <c r="D39" s="17">
        <v>14365</v>
      </c>
      <c r="E39" s="17">
        <f>F39-C39</f>
        <v>0</v>
      </c>
      <c r="F39" s="17">
        <v>49668.81</v>
      </c>
      <c r="G39" s="17">
        <v>12129</v>
      </c>
      <c r="H39" s="18"/>
      <c r="I39" s="118"/>
    </row>
    <row r="40" spans="1:9" ht="43.5" customHeight="1">
      <c r="A40" s="29"/>
      <c r="B40" s="15" t="s">
        <v>79</v>
      </c>
      <c r="C40" s="17">
        <v>29208</v>
      </c>
      <c r="D40" s="17">
        <v>10699</v>
      </c>
      <c r="E40" s="17">
        <f>F40-C40</f>
        <v>2210</v>
      </c>
      <c r="F40" s="17">
        <v>31418</v>
      </c>
      <c r="G40" s="17">
        <v>3570</v>
      </c>
      <c r="H40" s="18"/>
      <c r="I40" s="118"/>
    </row>
    <row r="41" spans="1:9" ht="36" customHeight="1">
      <c r="A41" s="29"/>
      <c r="B41" s="15" t="s">
        <v>83</v>
      </c>
      <c r="C41" s="17">
        <v>402787</v>
      </c>
      <c r="D41" s="17">
        <v>6918</v>
      </c>
      <c r="E41" s="17">
        <f>F41-C41</f>
        <v>117029</v>
      </c>
      <c r="F41" s="17">
        <v>519816</v>
      </c>
      <c r="G41" s="17">
        <v>5347</v>
      </c>
      <c r="H41" s="18"/>
      <c r="I41" s="114" t="s">
        <v>86</v>
      </c>
    </row>
    <row r="42" spans="1:9" ht="27" customHeight="1" thickBot="1">
      <c r="A42" s="33"/>
      <c r="B42" s="15" t="s">
        <v>84</v>
      </c>
      <c r="C42" s="21">
        <v>49504</v>
      </c>
      <c r="D42" s="21">
        <v>0</v>
      </c>
      <c r="E42" s="17">
        <f>F42-C42</f>
        <v>4342</v>
      </c>
      <c r="F42" s="21">
        <v>53846</v>
      </c>
      <c r="G42" s="21">
        <v>0</v>
      </c>
      <c r="H42" s="22"/>
      <c r="I42" s="118"/>
    </row>
    <row r="43" spans="1:9" ht="54" customHeight="1" thickBot="1">
      <c r="A43" s="23"/>
      <c r="B43" s="50" t="s">
        <v>26</v>
      </c>
      <c r="C43" s="25">
        <f>SUM(C37:C42)</f>
        <v>2119127</v>
      </c>
      <c r="D43" s="25">
        <f>SUM(D37:D42)</f>
        <v>1244710</v>
      </c>
      <c r="E43" s="25">
        <f>SUM(E37:E42)</f>
        <v>100542</v>
      </c>
      <c r="F43" s="25">
        <f>SUM(F37:F42)</f>
        <v>2219669</v>
      </c>
      <c r="G43" s="25">
        <f>SUM(G37:G42)</f>
        <v>1191855</v>
      </c>
      <c r="H43" s="26">
        <f>SUM(H35:H42)</f>
        <v>10221</v>
      </c>
      <c r="I43" s="116"/>
    </row>
    <row r="44" spans="1:9" ht="32.25" customHeight="1">
      <c r="A44" s="11" t="s">
        <v>6</v>
      </c>
      <c r="B44" s="51" t="s">
        <v>15</v>
      </c>
      <c r="C44" s="27"/>
      <c r="D44" s="27"/>
      <c r="E44" s="35"/>
      <c r="F44" s="27"/>
      <c r="G44" s="27"/>
      <c r="H44" s="34"/>
      <c r="I44" s="123" t="s">
        <v>105</v>
      </c>
    </row>
    <row r="45" spans="1:9" ht="15.75" customHeight="1">
      <c r="A45" s="29"/>
      <c r="B45" s="30" t="s">
        <v>47</v>
      </c>
      <c r="C45" s="17"/>
      <c r="D45" s="17"/>
      <c r="E45" s="49"/>
      <c r="F45" s="17"/>
      <c r="G45" s="17"/>
      <c r="H45" s="18"/>
      <c r="I45" s="118"/>
    </row>
    <row r="46" spans="1:9" ht="15.75" customHeight="1">
      <c r="A46" s="29"/>
      <c r="B46" s="30" t="s">
        <v>48</v>
      </c>
      <c r="C46" s="17"/>
      <c r="D46" s="17"/>
      <c r="E46" s="49"/>
      <c r="F46" s="17"/>
      <c r="G46" s="17"/>
      <c r="H46" s="18"/>
      <c r="I46" s="118"/>
    </row>
    <row r="47" spans="1:9" ht="18.75" customHeight="1">
      <c r="A47" s="14"/>
      <c r="B47" s="36" t="s">
        <v>2</v>
      </c>
      <c r="C47" s="17">
        <v>5092</v>
      </c>
      <c r="D47" s="17">
        <v>5092</v>
      </c>
      <c r="E47" s="17">
        <f aca="true" t="shared" si="2" ref="E47:E53">F47-C47</f>
        <v>0</v>
      </c>
      <c r="F47" s="49">
        <v>5092</v>
      </c>
      <c r="G47" s="49">
        <v>5092</v>
      </c>
      <c r="H47" s="18"/>
      <c r="I47" s="118"/>
    </row>
    <row r="48" spans="1:9" ht="18.75" customHeight="1">
      <c r="A48" s="14"/>
      <c r="B48" s="15" t="s">
        <v>77</v>
      </c>
      <c r="C48" s="17">
        <v>1831763.73</v>
      </c>
      <c r="D48" s="17">
        <v>1448344</v>
      </c>
      <c r="E48" s="17">
        <f t="shared" si="2"/>
        <v>0</v>
      </c>
      <c r="F48" s="17">
        <v>1831763.73</v>
      </c>
      <c r="G48" s="17">
        <v>1402550</v>
      </c>
      <c r="H48" s="18"/>
      <c r="I48" s="118"/>
    </row>
    <row r="49" spans="1:9" ht="30" customHeight="1">
      <c r="A49" s="14"/>
      <c r="B49" s="15" t="s">
        <v>79</v>
      </c>
      <c r="C49" s="17">
        <v>21140</v>
      </c>
      <c r="D49" s="17">
        <v>1518</v>
      </c>
      <c r="E49" s="17">
        <f t="shared" si="2"/>
        <v>3976</v>
      </c>
      <c r="F49" s="17">
        <v>25116</v>
      </c>
      <c r="G49" s="17">
        <v>1042</v>
      </c>
      <c r="H49" s="18"/>
      <c r="I49" s="118"/>
    </row>
    <row r="50" spans="1:9" ht="18.75" customHeight="1">
      <c r="A50" s="14"/>
      <c r="B50" s="15" t="s">
        <v>80</v>
      </c>
      <c r="C50" s="17">
        <v>5035.29</v>
      </c>
      <c r="D50" s="17">
        <v>0</v>
      </c>
      <c r="E50" s="17">
        <f t="shared" si="2"/>
        <v>7167</v>
      </c>
      <c r="F50" s="17">
        <v>12202</v>
      </c>
      <c r="G50" s="17">
        <v>6832</v>
      </c>
      <c r="H50" s="18"/>
      <c r="I50" s="118"/>
    </row>
    <row r="51" spans="1:9" ht="18.75" customHeight="1">
      <c r="A51" s="14"/>
      <c r="B51" s="15" t="s">
        <v>82</v>
      </c>
      <c r="C51" s="17">
        <v>79549</v>
      </c>
      <c r="D51" s="17">
        <v>0</v>
      </c>
      <c r="E51" s="17">
        <f t="shared" si="2"/>
        <v>0</v>
      </c>
      <c r="F51" s="17">
        <v>79549</v>
      </c>
      <c r="G51" s="17">
        <v>0</v>
      </c>
      <c r="H51" s="18"/>
      <c r="I51" s="118"/>
    </row>
    <row r="52" spans="1:9" ht="28.5" customHeight="1">
      <c r="A52" s="14"/>
      <c r="B52" s="15" t="s">
        <v>83</v>
      </c>
      <c r="C52" s="17">
        <v>655571</v>
      </c>
      <c r="D52" s="17">
        <v>7760</v>
      </c>
      <c r="E52" s="17">
        <f t="shared" si="2"/>
        <v>8893</v>
      </c>
      <c r="F52" s="17">
        <v>664464</v>
      </c>
      <c r="G52" s="17">
        <v>6020</v>
      </c>
      <c r="H52" s="18"/>
      <c r="I52" s="118"/>
    </row>
    <row r="53" spans="1:9" ht="18.75" customHeight="1" thickBot="1">
      <c r="A53" s="19"/>
      <c r="B53" s="15" t="s">
        <v>84</v>
      </c>
      <c r="C53" s="21">
        <v>10775</v>
      </c>
      <c r="D53" s="21">
        <v>0</v>
      </c>
      <c r="E53" s="17">
        <f t="shared" si="2"/>
        <v>1403</v>
      </c>
      <c r="F53" s="21">
        <v>12178</v>
      </c>
      <c r="G53" s="21">
        <v>0</v>
      </c>
      <c r="H53" s="22"/>
      <c r="I53" s="118"/>
    </row>
    <row r="54" spans="1:9" s="2" customFormat="1" ht="21.75" customHeight="1" thickBot="1">
      <c r="A54" s="11"/>
      <c r="B54" s="48" t="s">
        <v>26</v>
      </c>
      <c r="C54" s="35">
        <f>SUM(C47:C53)</f>
        <v>2608926</v>
      </c>
      <c r="D54" s="35">
        <f>SUM(D47:D53)</f>
        <v>1462714</v>
      </c>
      <c r="E54" s="35">
        <f>SUM(E47:E53)</f>
        <v>21439</v>
      </c>
      <c r="F54" s="35">
        <f>SUM(F47:F53)</f>
        <v>2630365</v>
      </c>
      <c r="G54" s="35">
        <f>SUM(G47:G53)</f>
        <v>1421536</v>
      </c>
      <c r="H54" s="35">
        <f>SUM(H44:H53)</f>
        <v>0</v>
      </c>
      <c r="I54" s="116"/>
    </row>
    <row r="55" spans="1:9" s="2" customFormat="1" ht="36.75" customHeight="1">
      <c r="A55" s="70" t="s">
        <v>7</v>
      </c>
      <c r="B55" s="80" t="s">
        <v>19</v>
      </c>
      <c r="C55" s="35"/>
      <c r="D55" s="35"/>
      <c r="E55" s="35"/>
      <c r="F55" s="35"/>
      <c r="G55" s="81"/>
      <c r="H55" s="37"/>
      <c r="I55" s="159" t="s">
        <v>87</v>
      </c>
    </row>
    <row r="56" spans="1:9" s="2" customFormat="1" ht="24" customHeight="1">
      <c r="A56" s="71"/>
      <c r="B56" s="82" t="s">
        <v>79</v>
      </c>
      <c r="C56" s="17">
        <v>20556</v>
      </c>
      <c r="D56" s="17">
        <v>2758</v>
      </c>
      <c r="E56" s="17">
        <f>F56-C56</f>
        <v>3505</v>
      </c>
      <c r="F56" s="17">
        <v>24061</v>
      </c>
      <c r="G56" s="32">
        <v>1124</v>
      </c>
      <c r="H56" s="38"/>
      <c r="I56" s="160"/>
    </row>
    <row r="57" spans="1:9" s="2" customFormat="1" ht="27" customHeight="1">
      <c r="A57" s="71"/>
      <c r="B57" s="82" t="s">
        <v>83</v>
      </c>
      <c r="C57" s="17">
        <v>139401</v>
      </c>
      <c r="D57" s="17">
        <v>5307</v>
      </c>
      <c r="E57" s="17">
        <f>F57-C57</f>
        <v>49661</v>
      </c>
      <c r="F57" s="17">
        <v>189062</v>
      </c>
      <c r="G57" s="32">
        <v>4538</v>
      </c>
      <c r="H57" s="38"/>
      <c r="I57" s="160"/>
    </row>
    <row r="58" spans="1:9" s="2" customFormat="1" ht="27" customHeight="1" thickBot="1">
      <c r="A58" s="72"/>
      <c r="B58" s="83" t="s">
        <v>84</v>
      </c>
      <c r="C58" s="21">
        <v>0</v>
      </c>
      <c r="D58" s="21">
        <v>0</v>
      </c>
      <c r="E58" s="21">
        <f>F58-C58</f>
        <v>1400</v>
      </c>
      <c r="F58" s="84">
        <v>1400</v>
      </c>
      <c r="G58" s="85">
        <v>0</v>
      </c>
      <c r="H58" s="39"/>
      <c r="I58" s="160"/>
    </row>
    <row r="59" spans="1:9" s="2" customFormat="1" ht="24" customHeight="1" thickBot="1">
      <c r="A59" s="33"/>
      <c r="B59" s="73" t="s">
        <v>26</v>
      </c>
      <c r="C59" s="69">
        <f aca="true" t="shared" si="3" ref="C59:H59">SUM(C55:C58)</f>
        <v>159957</v>
      </c>
      <c r="D59" s="69">
        <f t="shared" si="3"/>
        <v>8065</v>
      </c>
      <c r="E59" s="69">
        <f t="shared" si="3"/>
        <v>54566</v>
      </c>
      <c r="F59" s="69">
        <f t="shared" si="3"/>
        <v>214523</v>
      </c>
      <c r="G59" s="69">
        <f t="shared" si="3"/>
        <v>5662</v>
      </c>
      <c r="H59" s="69">
        <f t="shared" si="3"/>
        <v>0</v>
      </c>
      <c r="I59" s="116"/>
    </row>
    <row r="60" spans="1:9" s="2" customFormat="1" ht="28.5" customHeight="1">
      <c r="A60" s="11" t="s">
        <v>8</v>
      </c>
      <c r="B60" s="48" t="s">
        <v>40</v>
      </c>
      <c r="C60" s="35"/>
      <c r="D60" s="35"/>
      <c r="E60" s="35"/>
      <c r="F60" s="35"/>
      <c r="G60" s="35"/>
      <c r="H60" s="37"/>
      <c r="I60" s="152" t="s">
        <v>90</v>
      </c>
    </row>
    <row r="61" spans="1:9" s="2" customFormat="1" ht="18.75" customHeight="1">
      <c r="A61" s="29"/>
      <c r="B61" s="30" t="s">
        <v>47</v>
      </c>
      <c r="C61" s="49"/>
      <c r="D61" s="49"/>
      <c r="E61" s="49"/>
      <c r="F61" s="49"/>
      <c r="G61" s="49"/>
      <c r="H61" s="18">
        <v>13115</v>
      </c>
      <c r="I61" s="118"/>
    </row>
    <row r="62" spans="1:9" s="2" customFormat="1" ht="18.75" customHeight="1">
      <c r="A62" s="29"/>
      <c r="B62" s="30" t="s">
        <v>48</v>
      </c>
      <c r="C62" s="49"/>
      <c r="D62" s="49"/>
      <c r="E62" s="49"/>
      <c r="F62" s="49"/>
      <c r="G62" s="49"/>
      <c r="H62" s="86">
        <v>2147</v>
      </c>
      <c r="I62" s="153"/>
    </row>
    <row r="63" spans="1:9" s="2" customFormat="1" ht="18.75" customHeight="1">
      <c r="A63" s="29"/>
      <c r="B63" s="15" t="s">
        <v>2</v>
      </c>
      <c r="C63" s="17">
        <v>2137976</v>
      </c>
      <c r="D63" s="17">
        <f>C63</f>
        <v>2137976</v>
      </c>
      <c r="E63" s="17">
        <f>F63-C63</f>
        <v>0</v>
      </c>
      <c r="F63" s="17">
        <v>2137976</v>
      </c>
      <c r="G63" s="17">
        <f>F63</f>
        <v>2137976</v>
      </c>
      <c r="H63" s="18"/>
      <c r="I63" s="118"/>
    </row>
    <row r="64" spans="1:9" s="2" customFormat="1" ht="18.75" customHeight="1">
      <c r="A64" s="29"/>
      <c r="B64" s="15" t="s">
        <v>77</v>
      </c>
      <c r="C64" s="17">
        <v>9347739</v>
      </c>
      <c r="D64" s="17">
        <v>3814646</v>
      </c>
      <c r="E64" s="17">
        <v>30049</v>
      </c>
      <c r="F64" s="17">
        <v>9377788</v>
      </c>
      <c r="G64" s="17">
        <v>4939861</v>
      </c>
      <c r="H64" s="87"/>
      <c r="I64" s="118"/>
    </row>
    <row r="65" spans="1:9" s="2" customFormat="1" ht="18.75" customHeight="1">
      <c r="A65" s="29"/>
      <c r="B65" s="15" t="s">
        <v>4</v>
      </c>
      <c r="C65" s="17">
        <v>1039287</v>
      </c>
      <c r="D65" s="17">
        <v>239226</v>
      </c>
      <c r="E65" s="17">
        <v>17200</v>
      </c>
      <c r="F65" s="17">
        <v>1056488</v>
      </c>
      <c r="G65" s="17">
        <v>200096</v>
      </c>
      <c r="H65" s="18"/>
      <c r="I65" s="118"/>
    </row>
    <row r="66" spans="1:9" s="2" customFormat="1" ht="18.75" customHeight="1">
      <c r="A66" s="29"/>
      <c r="B66" s="15" t="s">
        <v>78</v>
      </c>
      <c r="C66" s="17">
        <v>8715</v>
      </c>
      <c r="D66" s="17">
        <v>3428</v>
      </c>
      <c r="E66" s="17">
        <v>0</v>
      </c>
      <c r="F66" s="17">
        <v>8716</v>
      </c>
      <c r="G66" s="17">
        <v>988</v>
      </c>
      <c r="H66" s="18"/>
      <c r="I66" s="118"/>
    </row>
    <row r="67" spans="1:9" s="2" customFormat="1" ht="33.75" customHeight="1">
      <c r="A67" s="29"/>
      <c r="B67" s="15" t="s">
        <v>79</v>
      </c>
      <c r="C67" s="17">
        <v>567168</v>
      </c>
      <c r="D67" s="17">
        <v>4162</v>
      </c>
      <c r="E67" s="17">
        <v>79776</v>
      </c>
      <c r="F67" s="17">
        <v>646944</v>
      </c>
      <c r="G67" s="17">
        <v>1463</v>
      </c>
      <c r="H67" s="18"/>
      <c r="I67" s="118"/>
    </row>
    <row r="68" spans="1:9" s="2" customFormat="1" ht="18.75" customHeight="1">
      <c r="A68" s="29"/>
      <c r="B68" s="15" t="s">
        <v>80</v>
      </c>
      <c r="C68" s="17">
        <v>176338</v>
      </c>
      <c r="D68" s="17">
        <v>0</v>
      </c>
      <c r="E68" s="17">
        <v>98942</v>
      </c>
      <c r="F68" s="17">
        <v>275280</v>
      </c>
      <c r="G68" s="17">
        <v>0</v>
      </c>
      <c r="H68" s="18"/>
      <c r="I68" s="118"/>
    </row>
    <row r="69" spans="1:9" s="2" customFormat="1" ht="18.75" customHeight="1">
      <c r="A69" s="29"/>
      <c r="B69" s="15" t="s">
        <v>81</v>
      </c>
      <c r="C69" s="17">
        <v>107917</v>
      </c>
      <c r="D69" s="17">
        <v>19471</v>
      </c>
      <c r="E69" s="17">
        <v>114532</v>
      </c>
      <c r="F69" s="17">
        <v>222449</v>
      </c>
      <c r="G69" s="17">
        <v>13322</v>
      </c>
      <c r="H69" s="18"/>
      <c r="I69" s="118"/>
    </row>
    <row r="70" spans="1:9" s="2" customFormat="1" ht="18.75" customHeight="1">
      <c r="A70" s="29"/>
      <c r="B70" s="15" t="s">
        <v>82</v>
      </c>
      <c r="C70" s="17">
        <v>371932</v>
      </c>
      <c r="D70" s="17">
        <v>0</v>
      </c>
      <c r="E70" s="17">
        <v>114680</v>
      </c>
      <c r="F70" s="17">
        <v>486612</v>
      </c>
      <c r="G70" s="17">
        <v>0</v>
      </c>
      <c r="H70" s="18"/>
      <c r="I70" s="154"/>
    </row>
    <row r="71" spans="1:9" s="2" customFormat="1" ht="27" customHeight="1">
      <c r="A71" s="29"/>
      <c r="B71" s="15" t="s">
        <v>83</v>
      </c>
      <c r="C71" s="17">
        <v>926832</v>
      </c>
      <c r="D71" s="17">
        <v>0</v>
      </c>
      <c r="E71" s="17">
        <v>110503</v>
      </c>
      <c r="F71" s="17">
        <v>1037335</v>
      </c>
      <c r="G71" s="17">
        <v>32106</v>
      </c>
      <c r="H71" s="18"/>
      <c r="I71" s="161"/>
    </row>
    <row r="72" spans="1:9" s="2" customFormat="1" ht="18.75" customHeight="1" thickBot="1">
      <c r="A72" s="33"/>
      <c r="B72" s="15" t="s">
        <v>84</v>
      </c>
      <c r="C72" s="17">
        <v>38221</v>
      </c>
      <c r="D72" s="17">
        <v>0</v>
      </c>
      <c r="E72" s="17">
        <v>8250</v>
      </c>
      <c r="F72" s="17">
        <v>46471</v>
      </c>
      <c r="G72" s="17">
        <v>0</v>
      </c>
      <c r="H72" s="22"/>
      <c r="I72" s="118"/>
    </row>
    <row r="73" spans="1:9" s="2" customFormat="1" ht="20.25" customHeight="1" thickBot="1">
      <c r="A73" s="23"/>
      <c r="B73" s="50" t="s">
        <v>26</v>
      </c>
      <c r="C73" s="88">
        <f>SUM(C63:C72)</f>
        <v>14722125</v>
      </c>
      <c r="D73" s="88">
        <f>SUM(D63:D72)</f>
        <v>6218909</v>
      </c>
      <c r="E73" s="88">
        <f>SUM(E63:E72)</f>
        <v>573932</v>
      </c>
      <c r="F73" s="88">
        <f>SUM(F63:F72)</f>
        <v>15296059</v>
      </c>
      <c r="G73" s="88">
        <f>SUM(G63:G72)</f>
        <v>7325812</v>
      </c>
      <c r="H73" s="89">
        <f>H61+H62</f>
        <v>15262</v>
      </c>
      <c r="I73" s="116"/>
    </row>
    <row r="74" spans="1:9" s="2" customFormat="1" ht="27.75" customHeight="1" thickBot="1">
      <c r="A74" s="23"/>
      <c r="B74" s="24" t="s">
        <v>33</v>
      </c>
      <c r="C74" s="89">
        <f aca="true" t="shared" si="4" ref="C74:H74">C43+C54+C59+C73</f>
        <v>19610135</v>
      </c>
      <c r="D74" s="89">
        <f t="shared" si="4"/>
        <v>8934398</v>
      </c>
      <c r="E74" s="89">
        <f t="shared" si="4"/>
        <v>750479</v>
      </c>
      <c r="F74" s="89">
        <f t="shared" si="4"/>
        <v>20360616</v>
      </c>
      <c r="G74" s="89">
        <f t="shared" si="4"/>
        <v>9944865</v>
      </c>
      <c r="H74" s="89">
        <f t="shared" si="4"/>
        <v>25483</v>
      </c>
      <c r="I74" s="90"/>
    </row>
    <row r="75" spans="1:9" s="2" customFormat="1" ht="29.25" customHeight="1">
      <c r="A75" s="29" t="s">
        <v>9</v>
      </c>
      <c r="B75" s="55" t="s">
        <v>37</v>
      </c>
      <c r="C75" s="49"/>
      <c r="D75" s="49"/>
      <c r="E75" s="49"/>
      <c r="F75" s="49"/>
      <c r="G75" s="49"/>
      <c r="H75" s="91"/>
      <c r="I75" s="140" t="s">
        <v>107</v>
      </c>
    </row>
    <row r="76" spans="1:9" s="2" customFormat="1" ht="18.75" customHeight="1">
      <c r="A76" s="29"/>
      <c r="B76" s="30" t="s">
        <v>47</v>
      </c>
      <c r="C76" s="49"/>
      <c r="D76" s="49"/>
      <c r="E76" s="49"/>
      <c r="F76" s="49"/>
      <c r="G76" s="49"/>
      <c r="H76" s="91">
        <v>27824</v>
      </c>
      <c r="I76" s="140"/>
    </row>
    <row r="77" spans="1:9" s="2" customFormat="1" ht="18.75" customHeight="1">
      <c r="A77" s="29"/>
      <c r="B77" s="30" t="s">
        <v>48</v>
      </c>
      <c r="C77" s="49"/>
      <c r="D77" s="49"/>
      <c r="E77" s="49"/>
      <c r="F77" s="49"/>
      <c r="G77" s="49"/>
      <c r="H77" s="91">
        <v>2724</v>
      </c>
      <c r="I77" s="140"/>
    </row>
    <row r="78" spans="1:9" s="2" customFormat="1" ht="18.75" customHeight="1">
      <c r="A78" s="29"/>
      <c r="B78" s="15" t="s">
        <v>2</v>
      </c>
      <c r="C78" s="49">
        <v>247936</v>
      </c>
      <c r="D78" s="49">
        <v>247936</v>
      </c>
      <c r="E78" s="17">
        <f aca="true" t="shared" si="5" ref="E78:E86">F78-C78</f>
        <v>0</v>
      </c>
      <c r="F78" s="49">
        <v>247936</v>
      </c>
      <c r="G78" s="49">
        <v>247936</v>
      </c>
      <c r="H78" s="32"/>
      <c r="I78" s="141"/>
    </row>
    <row r="79" spans="1:9" s="2" customFormat="1" ht="18.75" customHeight="1">
      <c r="A79" s="29"/>
      <c r="B79" s="15" t="s">
        <v>77</v>
      </c>
      <c r="C79" s="17">
        <v>1535148</v>
      </c>
      <c r="D79" s="17">
        <v>1307093</v>
      </c>
      <c r="E79" s="17">
        <f t="shared" si="5"/>
        <v>59275</v>
      </c>
      <c r="F79" s="17">
        <v>1594423</v>
      </c>
      <c r="G79" s="17">
        <v>1327991</v>
      </c>
      <c r="H79" s="32"/>
      <c r="I79" s="141"/>
    </row>
    <row r="80" spans="1:9" s="2" customFormat="1" ht="18.75" customHeight="1">
      <c r="A80" s="29"/>
      <c r="B80" s="15" t="s">
        <v>78</v>
      </c>
      <c r="C80" s="17">
        <v>175537</v>
      </c>
      <c r="D80" s="17">
        <v>54416</v>
      </c>
      <c r="E80" s="17">
        <f t="shared" si="5"/>
        <v>0</v>
      </c>
      <c r="F80" s="17">
        <v>175537</v>
      </c>
      <c r="G80" s="17">
        <v>42129</v>
      </c>
      <c r="H80" s="32"/>
      <c r="I80" s="141"/>
    </row>
    <row r="81" spans="1:9" s="2" customFormat="1" ht="30.75" customHeight="1">
      <c r="A81" s="29"/>
      <c r="B81" s="15" t="s">
        <v>79</v>
      </c>
      <c r="C81" s="17">
        <v>85467</v>
      </c>
      <c r="D81" s="17">
        <v>7078</v>
      </c>
      <c r="E81" s="17">
        <f t="shared" si="5"/>
        <v>722</v>
      </c>
      <c r="F81" s="17">
        <v>86189</v>
      </c>
      <c r="G81" s="17">
        <v>12528</v>
      </c>
      <c r="H81" s="32"/>
      <c r="I81" s="141"/>
    </row>
    <row r="82" spans="1:9" s="2" customFormat="1" ht="18.75" customHeight="1">
      <c r="A82" s="29"/>
      <c r="B82" s="15" t="s">
        <v>80</v>
      </c>
      <c r="C82" s="17">
        <v>84986</v>
      </c>
      <c r="D82" s="17" t="s">
        <v>50</v>
      </c>
      <c r="E82" s="17">
        <f t="shared" si="5"/>
        <v>4380</v>
      </c>
      <c r="F82" s="17">
        <v>89366</v>
      </c>
      <c r="G82" s="17">
        <v>4380</v>
      </c>
      <c r="H82" s="32"/>
      <c r="I82" s="155" t="s">
        <v>100</v>
      </c>
    </row>
    <row r="83" spans="1:9" s="2" customFormat="1" ht="18.75" customHeight="1">
      <c r="A83" s="29"/>
      <c r="B83" s="15" t="s">
        <v>81</v>
      </c>
      <c r="C83" s="17">
        <v>510977</v>
      </c>
      <c r="D83" s="17">
        <v>61369</v>
      </c>
      <c r="E83" s="17">
        <f t="shared" si="5"/>
        <v>0</v>
      </c>
      <c r="F83" s="17">
        <v>510977</v>
      </c>
      <c r="G83" s="17">
        <v>12841</v>
      </c>
      <c r="H83" s="32"/>
      <c r="I83" s="156"/>
    </row>
    <row r="84" spans="1:9" s="2" customFormat="1" ht="18.75" customHeight="1">
      <c r="A84" s="29"/>
      <c r="B84" s="15" t="s">
        <v>82</v>
      </c>
      <c r="C84" s="17">
        <v>119926</v>
      </c>
      <c r="D84" s="17">
        <v>92943</v>
      </c>
      <c r="E84" s="17">
        <f t="shared" si="5"/>
        <v>0</v>
      </c>
      <c r="F84" s="17">
        <v>119926</v>
      </c>
      <c r="G84" s="17">
        <v>71355</v>
      </c>
      <c r="H84" s="32"/>
      <c r="I84" s="156"/>
    </row>
    <row r="85" spans="1:9" s="2" customFormat="1" ht="25.5" customHeight="1">
      <c r="A85" s="29"/>
      <c r="B85" s="15" t="s">
        <v>83</v>
      </c>
      <c r="C85" s="17">
        <v>747700</v>
      </c>
      <c r="D85" s="17">
        <v>428</v>
      </c>
      <c r="E85" s="17">
        <f t="shared" si="5"/>
        <v>2347</v>
      </c>
      <c r="F85" s="17">
        <v>750047</v>
      </c>
      <c r="G85" s="17">
        <v>0</v>
      </c>
      <c r="H85" s="32"/>
      <c r="I85" s="156"/>
    </row>
    <row r="86" spans="1:9" s="2" customFormat="1" ht="18.75" customHeight="1" thickBot="1">
      <c r="A86" s="29"/>
      <c r="B86" s="15" t="s">
        <v>84</v>
      </c>
      <c r="C86" s="21">
        <v>5246</v>
      </c>
      <c r="D86" s="21">
        <v>0</v>
      </c>
      <c r="E86" s="17">
        <f t="shared" si="5"/>
        <v>1118</v>
      </c>
      <c r="F86" s="17">
        <v>6364</v>
      </c>
      <c r="G86" s="17">
        <v>0</v>
      </c>
      <c r="H86" s="32"/>
      <c r="I86" s="156"/>
    </row>
    <row r="87" spans="1:9" s="57" customFormat="1" ht="31.5" customHeight="1" thickBot="1">
      <c r="A87" s="74"/>
      <c r="B87" s="92" t="s">
        <v>26</v>
      </c>
      <c r="C87" s="75">
        <f aca="true" t="shared" si="6" ref="C87:H87">SUM(C75:C86)</f>
        <v>3512923</v>
      </c>
      <c r="D87" s="75">
        <f t="shared" si="6"/>
        <v>1771263</v>
      </c>
      <c r="E87" s="93">
        <f t="shared" si="6"/>
        <v>67842</v>
      </c>
      <c r="F87" s="93">
        <f t="shared" si="6"/>
        <v>3580765</v>
      </c>
      <c r="G87" s="93">
        <f t="shared" si="6"/>
        <v>1719160</v>
      </c>
      <c r="H87" s="93">
        <f t="shared" si="6"/>
        <v>30548</v>
      </c>
      <c r="I87" s="157"/>
    </row>
    <row r="88" spans="1:9" s="2" customFormat="1" ht="39" customHeight="1">
      <c r="A88" s="11" t="s">
        <v>10</v>
      </c>
      <c r="B88" s="62" t="s">
        <v>38</v>
      </c>
      <c r="C88" s="35"/>
      <c r="D88" s="35"/>
      <c r="E88" s="35"/>
      <c r="F88" s="35"/>
      <c r="G88" s="35"/>
      <c r="H88" s="37"/>
      <c r="I88" s="158" t="s">
        <v>91</v>
      </c>
    </row>
    <row r="89" spans="1:9" s="2" customFormat="1" ht="18.75" customHeight="1">
      <c r="A89" s="29"/>
      <c r="B89" s="30" t="s">
        <v>47</v>
      </c>
      <c r="C89" s="49"/>
      <c r="D89" s="49"/>
      <c r="E89" s="49"/>
      <c r="F89" s="49"/>
      <c r="G89" s="49"/>
      <c r="H89" s="38"/>
      <c r="I89" s="120"/>
    </row>
    <row r="90" spans="1:9" s="2" customFormat="1" ht="18.75" customHeight="1">
      <c r="A90" s="29"/>
      <c r="B90" s="30" t="s">
        <v>48</v>
      </c>
      <c r="C90" s="49"/>
      <c r="D90" s="49"/>
      <c r="E90" s="49"/>
      <c r="F90" s="49"/>
      <c r="G90" s="49"/>
      <c r="H90" s="18">
        <v>1400</v>
      </c>
      <c r="I90" s="120"/>
    </row>
    <row r="91" spans="1:9" s="2" customFormat="1" ht="22.5" customHeight="1">
      <c r="A91" s="29"/>
      <c r="B91" s="15" t="s">
        <v>2</v>
      </c>
      <c r="C91" s="17">
        <v>27716</v>
      </c>
      <c r="D91" s="17">
        <v>27716</v>
      </c>
      <c r="E91" s="17">
        <f>F91-C91</f>
        <v>12504</v>
      </c>
      <c r="F91" s="17">
        <f>40220</f>
        <v>40220</v>
      </c>
      <c r="G91" s="17">
        <f>F91</f>
        <v>40220</v>
      </c>
      <c r="H91" s="18"/>
      <c r="I91" s="120"/>
    </row>
    <row r="92" spans="1:9" s="2" customFormat="1" ht="22.5" customHeight="1">
      <c r="A92" s="29"/>
      <c r="B92" s="15" t="s">
        <v>77</v>
      </c>
      <c r="C92" s="17">
        <v>1183025</v>
      </c>
      <c r="D92" s="17">
        <v>1052491</v>
      </c>
      <c r="E92" s="17">
        <v>32596</v>
      </c>
      <c r="F92" s="17">
        <v>1215621</v>
      </c>
      <c r="G92" s="17">
        <v>1067258</v>
      </c>
      <c r="H92" s="18"/>
      <c r="I92" s="120"/>
    </row>
    <row r="93" spans="1:9" s="2" customFormat="1" ht="22.5" customHeight="1">
      <c r="A93" s="29"/>
      <c r="B93" s="15" t="s">
        <v>4</v>
      </c>
      <c r="C93" s="17">
        <v>164371</v>
      </c>
      <c r="D93" s="17">
        <v>93726</v>
      </c>
      <c r="E93" s="17">
        <f aca="true" t="shared" si="7" ref="E93:E100">F93-C93</f>
        <v>0</v>
      </c>
      <c r="F93" s="17">
        <v>164371</v>
      </c>
      <c r="G93" s="17">
        <v>86330</v>
      </c>
      <c r="H93" s="18"/>
      <c r="I93" s="120"/>
    </row>
    <row r="94" spans="1:9" s="2" customFormat="1" ht="22.5" customHeight="1">
      <c r="A94" s="29"/>
      <c r="B94" s="15" t="s">
        <v>78</v>
      </c>
      <c r="C94" s="17">
        <v>87397</v>
      </c>
      <c r="D94" s="17">
        <v>7429</v>
      </c>
      <c r="E94" s="17">
        <f t="shared" si="7"/>
        <v>0</v>
      </c>
      <c r="F94" s="17">
        <v>87397</v>
      </c>
      <c r="G94" s="17">
        <v>1311</v>
      </c>
      <c r="H94" s="18"/>
      <c r="I94" s="120"/>
    </row>
    <row r="95" spans="1:9" s="2" customFormat="1" ht="33.75" customHeight="1">
      <c r="A95" s="29"/>
      <c r="B95" s="15" t="s">
        <v>79</v>
      </c>
      <c r="C95" s="17">
        <v>22620</v>
      </c>
      <c r="D95" s="17">
        <v>0</v>
      </c>
      <c r="E95" s="17">
        <v>-646</v>
      </c>
      <c r="F95" s="17">
        <v>21973</v>
      </c>
      <c r="G95" s="17">
        <v>5760</v>
      </c>
      <c r="H95" s="18"/>
      <c r="I95" s="120"/>
    </row>
    <row r="96" spans="1:9" s="2" customFormat="1" ht="22.5" customHeight="1">
      <c r="A96" s="29"/>
      <c r="B96" s="15" t="s">
        <v>80</v>
      </c>
      <c r="C96" s="17"/>
      <c r="D96" s="17"/>
      <c r="E96" s="17"/>
      <c r="F96" s="17"/>
      <c r="G96" s="17"/>
      <c r="H96" s="18"/>
      <c r="I96" s="120"/>
    </row>
    <row r="97" spans="1:9" s="2" customFormat="1" ht="22.5" customHeight="1">
      <c r="A97" s="29"/>
      <c r="B97" s="15" t="s">
        <v>81</v>
      </c>
      <c r="C97" s="17">
        <v>58884</v>
      </c>
      <c r="D97" s="17">
        <v>1777</v>
      </c>
      <c r="E97" s="17">
        <v>18200</v>
      </c>
      <c r="F97" s="17">
        <v>77084</v>
      </c>
      <c r="G97" s="17">
        <v>19839</v>
      </c>
      <c r="H97" s="18"/>
      <c r="I97" s="120"/>
    </row>
    <row r="98" spans="1:9" s="2" customFormat="1" ht="22.5" customHeight="1">
      <c r="A98" s="29"/>
      <c r="B98" s="15" t="s">
        <v>82</v>
      </c>
      <c r="C98" s="17">
        <v>174091</v>
      </c>
      <c r="D98" s="17">
        <v>53188</v>
      </c>
      <c r="E98" s="17">
        <f t="shared" si="7"/>
        <v>0</v>
      </c>
      <c r="F98" s="17">
        <v>174091</v>
      </c>
      <c r="G98" s="17">
        <v>31179</v>
      </c>
      <c r="H98" s="18"/>
      <c r="I98" s="120"/>
    </row>
    <row r="99" spans="1:9" s="2" customFormat="1" ht="32.25" customHeight="1">
      <c r="A99" s="29"/>
      <c r="B99" s="15" t="s">
        <v>83</v>
      </c>
      <c r="C99" s="17">
        <v>483859</v>
      </c>
      <c r="D99" s="17">
        <v>63183</v>
      </c>
      <c r="E99" s="17">
        <v>9525</v>
      </c>
      <c r="F99" s="17">
        <v>493384</v>
      </c>
      <c r="G99" s="17">
        <v>51864</v>
      </c>
      <c r="H99" s="18"/>
      <c r="I99" s="135" t="s">
        <v>92</v>
      </c>
    </row>
    <row r="100" spans="1:9" s="2" customFormat="1" ht="29.25" customHeight="1" thickBot="1">
      <c r="A100" s="33"/>
      <c r="B100" s="15" t="s">
        <v>84</v>
      </c>
      <c r="C100" s="21">
        <v>4399</v>
      </c>
      <c r="D100" s="21">
        <v>0</v>
      </c>
      <c r="E100" s="17">
        <f t="shared" si="7"/>
        <v>0</v>
      </c>
      <c r="F100" s="17">
        <v>4399</v>
      </c>
      <c r="G100" s="17"/>
      <c r="H100" s="22"/>
      <c r="I100" s="136"/>
    </row>
    <row r="101" spans="1:9" s="2" customFormat="1" ht="39" customHeight="1" thickBot="1">
      <c r="A101" s="23"/>
      <c r="B101" s="50" t="s">
        <v>26</v>
      </c>
      <c r="C101" s="26">
        <f aca="true" t="shared" si="8" ref="C101:H101">SUM(C88:C100)</f>
        <v>2206362</v>
      </c>
      <c r="D101" s="26">
        <f t="shared" si="8"/>
        <v>1299510</v>
      </c>
      <c r="E101" s="26">
        <f t="shared" si="8"/>
        <v>72179</v>
      </c>
      <c r="F101" s="26">
        <f t="shared" si="8"/>
        <v>2278540</v>
      </c>
      <c r="G101" s="26">
        <f t="shared" si="8"/>
        <v>1303761</v>
      </c>
      <c r="H101" s="26">
        <f t="shared" si="8"/>
        <v>1400</v>
      </c>
      <c r="I101" s="137"/>
    </row>
    <row r="102" spans="1:9" s="2" customFormat="1" ht="49.5" customHeight="1">
      <c r="A102" s="11" t="s">
        <v>11</v>
      </c>
      <c r="B102" s="62" t="s">
        <v>36</v>
      </c>
      <c r="C102" s="35"/>
      <c r="D102" s="35"/>
      <c r="E102" s="35"/>
      <c r="F102" s="35"/>
      <c r="G102" s="35"/>
      <c r="H102" s="37"/>
      <c r="I102" s="119" t="s">
        <v>93</v>
      </c>
    </row>
    <row r="103" spans="1:9" s="2" customFormat="1" ht="13.5" customHeight="1">
      <c r="A103" s="29"/>
      <c r="B103" s="30" t="s">
        <v>47</v>
      </c>
      <c r="C103" s="49"/>
      <c r="D103" s="49"/>
      <c r="E103" s="49"/>
      <c r="F103" s="49"/>
      <c r="G103" s="49"/>
      <c r="H103" s="38"/>
      <c r="I103" s="120"/>
    </row>
    <row r="104" spans="1:9" s="2" customFormat="1" ht="15" customHeight="1">
      <c r="A104" s="29"/>
      <c r="B104" s="30" t="s">
        <v>48</v>
      </c>
      <c r="C104" s="49"/>
      <c r="D104" s="49"/>
      <c r="E104" s="49"/>
      <c r="F104" s="49"/>
      <c r="G104" s="49"/>
      <c r="H104" s="38">
        <v>3200</v>
      </c>
      <c r="I104" s="120"/>
    </row>
    <row r="105" spans="1:9" s="2" customFormat="1" ht="20.25" customHeight="1">
      <c r="A105" s="29"/>
      <c r="B105" s="15" t="s">
        <v>2</v>
      </c>
      <c r="C105" s="17">
        <v>71211</v>
      </c>
      <c r="D105" s="17">
        <f>C105</f>
        <v>71211</v>
      </c>
      <c r="E105" s="17">
        <f>F105-C105</f>
        <v>11805</v>
      </c>
      <c r="F105" s="17">
        <v>83016</v>
      </c>
      <c r="G105" s="17">
        <f>F105</f>
        <v>83016</v>
      </c>
      <c r="H105" s="18"/>
      <c r="I105" s="120"/>
    </row>
    <row r="106" spans="1:9" s="2" customFormat="1" ht="21.75" customHeight="1">
      <c r="A106" s="29"/>
      <c r="B106" s="15" t="s">
        <v>77</v>
      </c>
      <c r="C106" s="94">
        <v>2336884</v>
      </c>
      <c r="D106" s="94">
        <v>1475614</v>
      </c>
      <c r="E106" s="94">
        <v>-23774</v>
      </c>
      <c r="F106" s="94">
        <v>2313110</v>
      </c>
      <c r="G106" s="94">
        <v>1436896</v>
      </c>
      <c r="H106" s="38"/>
      <c r="I106" s="120"/>
    </row>
    <row r="107" spans="1:9" s="2" customFormat="1" ht="21.75" customHeight="1">
      <c r="A107" s="29"/>
      <c r="B107" s="15" t="s">
        <v>4</v>
      </c>
      <c r="C107" s="94">
        <v>705921</v>
      </c>
      <c r="D107" s="94">
        <v>381857</v>
      </c>
      <c r="E107" s="94">
        <f aca="true" t="shared" si="9" ref="E107:E114">F107-C107</f>
        <v>0</v>
      </c>
      <c r="F107" s="94">
        <v>705921</v>
      </c>
      <c r="G107" s="94">
        <v>350461</v>
      </c>
      <c r="H107" s="38"/>
      <c r="I107" s="120"/>
    </row>
    <row r="108" spans="1:9" s="2" customFormat="1" ht="21.75" customHeight="1">
      <c r="A108" s="29"/>
      <c r="B108" s="15" t="s">
        <v>78</v>
      </c>
      <c r="C108" s="94">
        <v>786622</v>
      </c>
      <c r="D108" s="94">
        <v>729192</v>
      </c>
      <c r="E108" s="94">
        <v>0</v>
      </c>
      <c r="F108" s="94">
        <v>786242</v>
      </c>
      <c r="G108" s="94">
        <v>676324</v>
      </c>
      <c r="H108" s="38"/>
      <c r="I108" s="120"/>
    </row>
    <row r="109" spans="1:9" s="2" customFormat="1" ht="30.75" customHeight="1">
      <c r="A109" s="29"/>
      <c r="B109" s="15" t="s">
        <v>79</v>
      </c>
      <c r="C109" s="94">
        <v>59504</v>
      </c>
      <c r="D109" s="94">
        <v>3138</v>
      </c>
      <c r="E109" s="94">
        <v>-10387</v>
      </c>
      <c r="F109" s="94">
        <v>49117</v>
      </c>
      <c r="G109" s="94">
        <v>2330</v>
      </c>
      <c r="H109" s="38"/>
      <c r="I109" s="120"/>
    </row>
    <row r="110" spans="1:9" s="2" customFormat="1" ht="21.75" customHeight="1">
      <c r="A110" s="29"/>
      <c r="B110" s="15" t="s">
        <v>80</v>
      </c>
      <c r="C110" s="94">
        <v>28988</v>
      </c>
      <c r="D110" s="94">
        <v>2350</v>
      </c>
      <c r="E110" s="94">
        <f t="shared" si="9"/>
        <v>0</v>
      </c>
      <c r="F110" s="94">
        <v>28988</v>
      </c>
      <c r="G110" s="94">
        <v>1188</v>
      </c>
      <c r="H110" s="38"/>
      <c r="I110" s="120"/>
    </row>
    <row r="111" spans="1:9" s="2" customFormat="1" ht="21.75" customHeight="1">
      <c r="A111" s="29"/>
      <c r="B111" s="15" t="s">
        <v>81</v>
      </c>
      <c r="C111" s="94">
        <v>86063</v>
      </c>
      <c r="D111" s="94">
        <v>78391</v>
      </c>
      <c r="E111" s="94">
        <f t="shared" si="9"/>
        <v>0</v>
      </c>
      <c r="F111" s="94">
        <v>86063</v>
      </c>
      <c r="G111" s="94">
        <v>69785</v>
      </c>
      <c r="H111" s="38"/>
      <c r="I111" s="120"/>
    </row>
    <row r="112" spans="1:9" s="2" customFormat="1" ht="21.75" customHeight="1">
      <c r="A112" s="29"/>
      <c r="B112" s="15" t="s">
        <v>82</v>
      </c>
      <c r="C112" s="94">
        <v>461370</v>
      </c>
      <c r="D112" s="94">
        <v>243085</v>
      </c>
      <c r="E112" s="94">
        <f t="shared" si="9"/>
        <v>0</v>
      </c>
      <c r="F112" s="94">
        <v>461370</v>
      </c>
      <c r="G112" s="94">
        <v>183305</v>
      </c>
      <c r="H112" s="38"/>
      <c r="I112" s="142"/>
    </row>
    <row r="113" spans="1:9" s="2" customFormat="1" ht="32.25" customHeight="1">
      <c r="A113" s="29"/>
      <c r="B113" s="15" t="s">
        <v>83</v>
      </c>
      <c r="C113" s="94">
        <v>685785</v>
      </c>
      <c r="D113" s="94">
        <v>46681</v>
      </c>
      <c r="E113" s="94">
        <v>39292</v>
      </c>
      <c r="F113" s="94">
        <v>725077</v>
      </c>
      <c r="G113" s="94">
        <v>35238</v>
      </c>
      <c r="H113" s="38"/>
      <c r="I113" s="120"/>
    </row>
    <row r="114" spans="1:9" s="2" customFormat="1" ht="21.75" customHeight="1" thickBot="1">
      <c r="A114" s="33"/>
      <c r="B114" s="15" t="s">
        <v>84</v>
      </c>
      <c r="C114" s="95">
        <v>38315</v>
      </c>
      <c r="D114" s="95">
        <v>0</v>
      </c>
      <c r="E114" s="94">
        <f t="shared" si="9"/>
        <v>0</v>
      </c>
      <c r="F114" s="94">
        <v>38315</v>
      </c>
      <c r="G114" s="94">
        <v>0</v>
      </c>
      <c r="H114" s="39"/>
      <c r="I114" s="120"/>
    </row>
    <row r="115" spans="1:9" s="2" customFormat="1" ht="24.75" customHeight="1" thickBot="1">
      <c r="A115" s="23"/>
      <c r="B115" s="50" t="s">
        <v>26</v>
      </c>
      <c r="C115" s="26">
        <f aca="true" t="shared" si="10" ref="C115:H115">SUM(C102:C114)</f>
        <v>5260663</v>
      </c>
      <c r="D115" s="26">
        <f t="shared" si="10"/>
        <v>3031519</v>
      </c>
      <c r="E115" s="26">
        <f t="shared" si="10"/>
        <v>16936</v>
      </c>
      <c r="F115" s="26">
        <f t="shared" si="10"/>
        <v>5277219</v>
      </c>
      <c r="G115" s="26">
        <f t="shared" si="10"/>
        <v>2838543</v>
      </c>
      <c r="H115" s="26">
        <f t="shared" si="10"/>
        <v>3200</v>
      </c>
      <c r="I115" s="120"/>
    </row>
    <row r="116" spans="1:9" ht="30.75" customHeight="1">
      <c r="A116" s="29" t="s">
        <v>12</v>
      </c>
      <c r="B116" s="55" t="s">
        <v>49</v>
      </c>
      <c r="C116" s="17" t="s">
        <v>18</v>
      </c>
      <c r="D116" s="32"/>
      <c r="E116" s="49"/>
      <c r="F116" s="17" t="s">
        <v>18</v>
      </c>
      <c r="G116" s="32"/>
      <c r="H116" s="32"/>
      <c r="I116" s="65"/>
    </row>
    <row r="117" spans="1:9" ht="27" customHeight="1">
      <c r="A117" s="29"/>
      <c r="B117" s="30" t="s">
        <v>47</v>
      </c>
      <c r="C117" s="17"/>
      <c r="D117" s="32"/>
      <c r="E117" s="49"/>
      <c r="F117" s="17"/>
      <c r="G117" s="32"/>
      <c r="H117" s="32">
        <v>1506</v>
      </c>
      <c r="I117" s="113" t="s">
        <v>102</v>
      </c>
    </row>
    <row r="118" spans="1:9" ht="27" customHeight="1">
      <c r="A118" s="29"/>
      <c r="B118" s="30" t="s">
        <v>48</v>
      </c>
      <c r="C118" s="17"/>
      <c r="D118" s="32"/>
      <c r="E118" s="49"/>
      <c r="F118" s="17"/>
      <c r="G118" s="32"/>
      <c r="H118" s="32">
        <v>2466</v>
      </c>
      <c r="I118" s="120"/>
    </row>
    <row r="119" spans="1:9" ht="18" customHeight="1">
      <c r="A119" s="14"/>
      <c r="B119" s="15" t="s">
        <v>2</v>
      </c>
      <c r="C119" s="17">
        <v>295876</v>
      </c>
      <c r="D119" s="32">
        <v>295876</v>
      </c>
      <c r="E119" s="17">
        <f aca="true" t="shared" si="11" ref="E119:E128">F119-C119</f>
        <v>0</v>
      </c>
      <c r="F119" s="49">
        <v>295876</v>
      </c>
      <c r="G119" s="91">
        <v>295876</v>
      </c>
      <c r="H119" s="64"/>
      <c r="I119" s="120"/>
    </row>
    <row r="120" spans="1:9" ht="21.75" customHeight="1">
      <c r="A120" s="14"/>
      <c r="B120" s="15" t="s">
        <v>77</v>
      </c>
      <c r="C120" s="17">
        <v>5812933</v>
      </c>
      <c r="D120" s="32">
        <v>5081540</v>
      </c>
      <c r="E120" s="17">
        <f t="shared" si="11"/>
        <v>13412</v>
      </c>
      <c r="F120" s="17">
        <v>5826345</v>
      </c>
      <c r="G120" s="17">
        <v>5076227</v>
      </c>
      <c r="H120" s="32"/>
      <c r="I120" s="120"/>
    </row>
    <row r="121" spans="1:9" ht="20.25" customHeight="1">
      <c r="A121" s="14"/>
      <c r="B121" s="15" t="s">
        <v>4</v>
      </c>
      <c r="C121" s="17">
        <v>178234</v>
      </c>
      <c r="D121" s="32">
        <v>176867</v>
      </c>
      <c r="E121" s="17">
        <f t="shared" si="11"/>
        <v>39211</v>
      </c>
      <c r="F121" s="17">
        <v>217445</v>
      </c>
      <c r="G121" s="17">
        <v>206029</v>
      </c>
      <c r="H121" s="32"/>
      <c r="I121" s="120"/>
    </row>
    <row r="122" spans="1:9" ht="20.25" customHeight="1">
      <c r="A122" s="14"/>
      <c r="B122" s="15" t="s">
        <v>78</v>
      </c>
      <c r="C122" s="17">
        <v>58216.24</v>
      </c>
      <c r="D122" s="32">
        <v>15147</v>
      </c>
      <c r="E122" s="17">
        <f t="shared" si="11"/>
        <v>0</v>
      </c>
      <c r="F122" s="17">
        <v>58216</v>
      </c>
      <c r="G122" s="17">
        <v>13278</v>
      </c>
      <c r="H122" s="32"/>
      <c r="I122" s="120"/>
    </row>
    <row r="123" spans="1:9" ht="29.25" customHeight="1">
      <c r="A123" s="14"/>
      <c r="B123" s="15" t="s">
        <v>79</v>
      </c>
      <c r="C123" s="17">
        <v>203632</v>
      </c>
      <c r="D123" s="32">
        <v>34025</v>
      </c>
      <c r="E123" s="17">
        <f t="shared" si="11"/>
        <v>-2897</v>
      </c>
      <c r="F123" s="17">
        <v>200735</v>
      </c>
      <c r="G123" s="17">
        <v>31160</v>
      </c>
      <c r="H123" s="32"/>
      <c r="I123" s="120"/>
    </row>
    <row r="124" spans="1:9" ht="12.75" customHeight="1">
      <c r="A124" s="14"/>
      <c r="B124" s="15" t="s">
        <v>80</v>
      </c>
      <c r="C124" s="17">
        <v>98349</v>
      </c>
      <c r="D124" s="32">
        <v>18925</v>
      </c>
      <c r="E124" s="17">
        <f t="shared" si="11"/>
        <v>-699</v>
      </c>
      <c r="F124" s="17">
        <v>97650</v>
      </c>
      <c r="G124" s="17">
        <v>16330</v>
      </c>
      <c r="H124" s="32"/>
      <c r="I124" s="120"/>
    </row>
    <row r="125" spans="1:9" ht="24" customHeight="1">
      <c r="A125" s="14"/>
      <c r="B125" s="15" t="s">
        <v>81</v>
      </c>
      <c r="C125" s="17">
        <v>199932</v>
      </c>
      <c r="D125" s="32">
        <v>63957</v>
      </c>
      <c r="E125" s="17">
        <f t="shared" si="11"/>
        <v>4723</v>
      </c>
      <c r="F125" s="17">
        <v>204655</v>
      </c>
      <c r="G125" s="17">
        <v>51683</v>
      </c>
      <c r="H125" s="32"/>
      <c r="I125" s="68"/>
    </row>
    <row r="126" spans="1:9" ht="23.25" customHeight="1">
      <c r="A126" s="14"/>
      <c r="B126" s="15" t="s">
        <v>82</v>
      </c>
      <c r="C126" s="17">
        <v>321129</v>
      </c>
      <c r="D126" s="32">
        <v>236827</v>
      </c>
      <c r="E126" s="17">
        <f t="shared" si="11"/>
        <v>0</v>
      </c>
      <c r="F126" s="17">
        <v>321129</v>
      </c>
      <c r="G126" s="17">
        <v>183101</v>
      </c>
      <c r="H126" s="32"/>
      <c r="I126" s="142" t="s">
        <v>101</v>
      </c>
    </row>
    <row r="127" spans="1:9" ht="27" customHeight="1">
      <c r="A127" s="14"/>
      <c r="B127" s="15" t="s">
        <v>83</v>
      </c>
      <c r="C127" s="17">
        <v>527622</v>
      </c>
      <c r="D127" s="32">
        <v>47907</v>
      </c>
      <c r="E127" s="17">
        <f t="shared" si="11"/>
        <v>22216</v>
      </c>
      <c r="F127" s="17">
        <v>549838</v>
      </c>
      <c r="G127" s="17">
        <v>453544</v>
      </c>
      <c r="H127" s="32"/>
      <c r="I127" s="120"/>
    </row>
    <row r="128" spans="1:9" ht="27" customHeight="1" thickBot="1">
      <c r="A128" s="14"/>
      <c r="B128" s="15" t="s">
        <v>84</v>
      </c>
      <c r="C128" s="17">
        <v>8487</v>
      </c>
      <c r="D128" s="32">
        <v>0</v>
      </c>
      <c r="E128" s="17">
        <f t="shared" si="11"/>
        <v>500</v>
      </c>
      <c r="F128" s="17">
        <v>8987</v>
      </c>
      <c r="G128" s="17"/>
      <c r="H128" s="32"/>
      <c r="I128" s="120"/>
    </row>
    <row r="129" spans="1:9" s="2" customFormat="1" ht="27" customHeight="1" thickBot="1">
      <c r="A129" s="23"/>
      <c r="B129" s="50" t="s">
        <v>26</v>
      </c>
      <c r="C129" s="26">
        <f aca="true" t="shared" si="12" ref="C129:H129">SUM(C116:C128)</f>
        <v>7704410</v>
      </c>
      <c r="D129" s="26">
        <f t="shared" si="12"/>
        <v>5971071</v>
      </c>
      <c r="E129" s="26">
        <f t="shared" si="12"/>
        <v>76466</v>
      </c>
      <c r="F129" s="26">
        <f t="shared" si="12"/>
        <v>7780876</v>
      </c>
      <c r="G129" s="26">
        <f t="shared" si="12"/>
        <v>6327228</v>
      </c>
      <c r="H129" s="26">
        <f t="shared" si="12"/>
        <v>3972</v>
      </c>
      <c r="I129" s="143"/>
    </row>
    <row r="130" spans="1:9" s="2" customFormat="1" ht="27" customHeight="1" thickBot="1">
      <c r="A130" s="11"/>
      <c r="B130" s="51" t="s">
        <v>34</v>
      </c>
      <c r="C130" s="35">
        <f aca="true" t="shared" si="13" ref="C130:H130">C87+C101+C115+C129</f>
        <v>18684358</v>
      </c>
      <c r="D130" s="35">
        <f t="shared" si="13"/>
        <v>12073363</v>
      </c>
      <c r="E130" s="35">
        <f t="shared" si="13"/>
        <v>233423</v>
      </c>
      <c r="F130" s="35">
        <f t="shared" si="13"/>
        <v>18917400</v>
      </c>
      <c r="G130" s="35">
        <f t="shared" si="13"/>
        <v>12188692</v>
      </c>
      <c r="H130" s="35">
        <f t="shared" si="13"/>
        <v>39120</v>
      </c>
      <c r="I130" s="41"/>
    </row>
    <row r="131" spans="1:9" s="2" customFormat="1" ht="41.25" customHeight="1">
      <c r="A131" s="11" t="s">
        <v>13</v>
      </c>
      <c r="B131" s="51" t="s">
        <v>20</v>
      </c>
      <c r="C131" s="35"/>
      <c r="D131" s="42"/>
      <c r="E131" s="42"/>
      <c r="F131" s="35"/>
      <c r="G131" s="42"/>
      <c r="H131" s="37"/>
      <c r="I131" s="117" t="s">
        <v>94</v>
      </c>
    </row>
    <row r="132" spans="1:9" s="2" customFormat="1" ht="15.75" customHeight="1">
      <c r="A132" s="29"/>
      <c r="B132" s="30" t="s">
        <v>47</v>
      </c>
      <c r="C132" s="49"/>
      <c r="D132" s="59"/>
      <c r="E132" s="59"/>
      <c r="F132" s="49"/>
      <c r="G132" s="59"/>
      <c r="H132" s="38"/>
      <c r="I132" s="118"/>
    </row>
    <row r="133" spans="1:9" s="2" customFormat="1" ht="18.75" customHeight="1">
      <c r="A133" s="29"/>
      <c r="B133" s="30" t="s">
        <v>48</v>
      </c>
      <c r="C133" s="49"/>
      <c r="D133" s="59"/>
      <c r="E133" s="59"/>
      <c r="F133" s="49"/>
      <c r="G133" s="59"/>
      <c r="H133" s="38">
        <v>552</v>
      </c>
      <c r="I133" s="118"/>
    </row>
    <row r="134" spans="1:9" s="2" customFormat="1" ht="39" customHeight="1">
      <c r="A134" s="29"/>
      <c r="B134" s="15" t="s">
        <v>66</v>
      </c>
      <c r="C134" s="49"/>
      <c r="D134" s="59"/>
      <c r="E134" s="59"/>
      <c r="F134" s="49"/>
      <c r="G134" s="59"/>
      <c r="H134" s="38"/>
      <c r="I134" s="118"/>
    </row>
    <row r="135" spans="1:9" s="2" customFormat="1" ht="18.75" customHeight="1">
      <c r="A135" s="29"/>
      <c r="B135" s="96" t="s">
        <v>69</v>
      </c>
      <c r="C135" s="49"/>
      <c r="D135" s="59"/>
      <c r="E135" s="17">
        <f aca="true" t="shared" si="14" ref="E135:E142">F135-C135</f>
        <v>75195</v>
      </c>
      <c r="F135" s="49">
        <v>75195</v>
      </c>
      <c r="G135" s="59">
        <f>F135</f>
        <v>75195</v>
      </c>
      <c r="H135" s="38"/>
      <c r="I135" s="118"/>
    </row>
    <row r="136" spans="1:9" s="2" customFormat="1" ht="18.75" customHeight="1">
      <c r="A136" s="29"/>
      <c r="B136" s="96" t="s">
        <v>70</v>
      </c>
      <c r="C136" s="49"/>
      <c r="D136" s="59"/>
      <c r="E136" s="17">
        <f t="shared" si="14"/>
        <v>405</v>
      </c>
      <c r="F136" s="49">
        <v>405</v>
      </c>
      <c r="G136" s="59">
        <f aca="true" t="shared" si="15" ref="G136:G142">F136</f>
        <v>405</v>
      </c>
      <c r="H136" s="38"/>
      <c r="I136" s="118"/>
    </row>
    <row r="137" spans="1:9" s="2" customFormat="1" ht="18.75" customHeight="1">
      <c r="A137" s="29"/>
      <c r="B137" s="96" t="s">
        <v>71</v>
      </c>
      <c r="C137" s="49"/>
      <c r="D137" s="59"/>
      <c r="E137" s="17">
        <f t="shared" si="14"/>
        <v>19027</v>
      </c>
      <c r="F137" s="49">
        <v>19027</v>
      </c>
      <c r="G137" s="59">
        <f t="shared" si="15"/>
        <v>19027</v>
      </c>
      <c r="H137" s="38"/>
      <c r="I137" s="118"/>
    </row>
    <row r="138" spans="1:9" s="2" customFormat="1" ht="18.75" customHeight="1">
      <c r="A138" s="29"/>
      <c r="B138" s="96" t="s">
        <v>72</v>
      </c>
      <c r="C138" s="49"/>
      <c r="D138" s="59"/>
      <c r="E138" s="17">
        <f t="shared" si="14"/>
        <v>13942</v>
      </c>
      <c r="F138" s="49">
        <v>13942</v>
      </c>
      <c r="G138" s="59">
        <f t="shared" si="15"/>
        <v>13942</v>
      </c>
      <c r="H138" s="38"/>
      <c r="I138" s="118"/>
    </row>
    <row r="139" spans="1:9" s="2" customFormat="1" ht="18.75" customHeight="1">
      <c r="A139" s="29"/>
      <c r="B139" s="96" t="s">
        <v>73</v>
      </c>
      <c r="C139" s="49"/>
      <c r="D139" s="59"/>
      <c r="E139" s="17">
        <f t="shared" si="14"/>
        <v>23235</v>
      </c>
      <c r="F139" s="49">
        <f>23235</f>
        <v>23235</v>
      </c>
      <c r="G139" s="59">
        <f t="shared" si="15"/>
        <v>23235</v>
      </c>
      <c r="H139" s="38"/>
      <c r="I139" s="118"/>
    </row>
    <row r="140" spans="1:9" s="2" customFormat="1" ht="18.75" customHeight="1">
      <c r="A140" s="29"/>
      <c r="B140" s="96" t="s">
        <v>74</v>
      </c>
      <c r="C140" s="49"/>
      <c r="D140" s="59"/>
      <c r="E140" s="17">
        <f t="shared" si="14"/>
        <v>13891</v>
      </c>
      <c r="F140" s="49">
        <v>13891</v>
      </c>
      <c r="G140" s="59">
        <f t="shared" si="15"/>
        <v>13891</v>
      </c>
      <c r="H140" s="38"/>
      <c r="I140" s="118"/>
    </row>
    <row r="141" spans="1:9" s="2" customFormat="1" ht="18.75" customHeight="1">
      <c r="A141" s="29"/>
      <c r="B141" s="96" t="s">
        <v>75</v>
      </c>
      <c r="C141" s="49"/>
      <c r="D141" s="59"/>
      <c r="E141" s="17">
        <f t="shared" si="14"/>
        <v>15999</v>
      </c>
      <c r="F141" s="49">
        <v>15999</v>
      </c>
      <c r="G141" s="59">
        <f t="shared" si="15"/>
        <v>15999</v>
      </c>
      <c r="H141" s="38"/>
      <c r="I141" s="118"/>
    </row>
    <row r="142" spans="1:9" s="2" customFormat="1" ht="18.75" customHeight="1">
      <c r="A142" s="29"/>
      <c r="B142" s="96" t="s">
        <v>76</v>
      </c>
      <c r="C142" s="49">
        <v>8000</v>
      </c>
      <c r="D142" s="59">
        <v>8000</v>
      </c>
      <c r="E142" s="17">
        <f t="shared" si="14"/>
        <v>0</v>
      </c>
      <c r="F142" s="49">
        <v>8000</v>
      </c>
      <c r="G142" s="59">
        <f t="shared" si="15"/>
        <v>8000</v>
      </c>
      <c r="H142" s="38"/>
      <c r="I142" s="118"/>
    </row>
    <row r="143" spans="1:9" s="2" customFormat="1" ht="21.75" customHeight="1">
      <c r="A143" s="29"/>
      <c r="B143" s="15" t="s">
        <v>77</v>
      </c>
      <c r="C143" s="17">
        <v>185370.98</v>
      </c>
      <c r="D143" s="17">
        <v>110688.78</v>
      </c>
      <c r="E143" s="17">
        <f aca="true" t="shared" si="16" ref="E143:E151">F143-C143</f>
        <v>19903</v>
      </c>
      <c r="F143" s="97">
        <v>205274</v>
      </c>
      <c r="G143" s="97">
        <v>120593.84</v>
      </c>
      <c r="H143" s="18"/>
      <c r="I143" s="118"/>
    </row>
    <row r="144" spans="1:9" s="2" customFormat="1" ht="21.75" customHeight="1">
      <c r="A144" s="29"/>
      <c r="B144" s="36" t="s">
        <v>4</v>
      </c>
      <c r="C144" s="17">
        <v>10619303</v>
      </c>
      <c r="D144" s="17">
        <v>9262905</v>
      </c>
      <c r="E144" s="17">
        <f t="shared" si="16"/>
        <v>2079470</v>
      </c>
      <c r="F144" s="97">
        <v>12698773</v>
      </c>
      <c r="G144" s="97">
        <v>10842526</v>
      </c>
      <c r="H144" s="18"/>
      <c r="I144" s="118"/>
    </row>
    <row r="145" spans="1:9" s="2" customFormat="1" ht="21.75" customHeight="1">
      <c r="A145" s="29"/>
      <c r="B145" s="15" t="s">
        <v>78</v>
      </c>
      <c r="C145" s="17">
        <v>3502.65</v>
      </c>
      <c r="D145" s="17">
        <v>671.53</v>
      </c>
      <c r="E145" s="17">
        <f t="shared" si="16"/>
        <v>0</v>
      </c>
      <c r="F145" s="97">
        <v>3502.65</v>
      </c>
      <c r="G145" s="97">
        <v>426.34</v>
      </c>
      <c r="H145" s="18"/>
      <c r="I145" s="118"/>
    </row>
    <row r="146" spans="1:9" s="2" customFormat="1" ht="30" customHeight="1">
      <c r="A146" s="29"/>
      <c r="B146" s="15" t="s">
        <v>79</v>
      </c>
      <c r="C146" s="17">
        <v>41268.52</v>
      </c>
      <c r="D146" s="17">
        <v>0</v>
      </c>
      <c r="E146" s="17">
        <f t="shared" si="16"/>
        <v>4266</v>
      </c>
      <c r="F146" s="97">
        <v>45534.62</v>
      </c>
      <c r="G146" s="97">
        <v>0</v>
      </c>
      <c r="H146" s="18"/>
      <c r="I146" s="118"/>
    </row>
    <row r="147" spans="1:9" s="2" customFormat="1" ht="21.75" customHeight="1">
      <c r="A147" s="29"/>
      <c r="B147" s="15" t="s">
        <v>80</v>
      </c>
      <c r="C147" s="17">
        <v>369266.73</v>
      </c>
      <c r="D147" s="17">
        <v>296540.63</v>
      </c>
      <c r="E147" s="17">
        <f t="shared" si="16"/>
        <v>67295</v>
      </c>
      <c r="F147" s="97">
        <v>436561.73</v>
      </c>
      <c r="G147" s="97">
        <v>332004.34</v>
      </c>
      <c r="H147" s="18"/>
      <c r="I147" s="118"/>
    </row>
    <row r="148" spans="1:9" s="2" customFormat="1" ht="21.75" customHeight="1">
      <c r="A148" s="29"/>
      <c r="B148" s="15" t="s">
        <v>81</v>
      </c>
      <c r="C148" s="17">
        <v>24428.54</v>
      </c>
      <c r="D148" s="17">
        <v>0</v>
      </c>
      <c r="E148" s="17">
        <f t="shared" si="16"/>
        <v>2561</v>
      </c>
      <c r="F148" s="97">
        <v>26989.54</v>
      </c>
      <c r="G148" s="97">
        <v>0</v>
      </c>
      <c r="H148" s="18"/>
      <c r="I148" s="118"/>
    </row>
    <row r="149" spans="1:9" s="2" customFormat="1" ht="21.75" customHeight="1">
      <c r="A149" s="29"/>
      <c r="B149" s="15" t="s">
        <v>82</v>
      </c>
      <c r="C149" s="17">
        <v>398070.13</v>
      </c>
      <c r="D149" s="17">
        <v>257717.16</v>
      </c>
      <c r="E149" s="17">
        <f t="shared" si="16"/>
        <v>0</v>
      </c>
      <c r="F149" s="97">
        <v>398070.13</v>
      </c>
      <c r="G149" s="97">
        <v>216853.68</v>
      </c>
      <c r="H149" s="18"/>
      <c r="I149" s="118"/>
    </row>
    <row r="150" spans="1:9" s="2" customFormat="1" ht="27.75" customHeight="1">
      <c r="A150" s="29"/>
      <c r="B150" s="15" t="s">
        <v>83</v>
      </c>
      <c r="C150" s="17">
        <v>50169.4</v>
      </c>
      <c r="D150" s="17">
        <v>750.13</v>
      </c>
      <c r="E150" s="17">
        <f t="shared" si="16"/>
        <v>7864</v>
      </c>
      <c r="F150" s="97">
        <v>58032.98</v>
      </c>
      <c r="G150" s="97">
        <v>260.12</v>
      </c>
      <c r="H150" s="18"/>
      <c r="I150" s="118"/>
    </row>
    <row r="151" spans="1:9" s="2" customFormat="1" ht="21.75" customHeight="1" thickBot="1">
      <c r="A151" s="33"/>
      <c r="B151" s="15" t="s">
        <v>84</v>
      </c>
      <c r="C151" s="17">
        <v>12102.5</v>
      </c>
      <c r="D151" s="17">
        <v>0</v>
      </c>
      <c r="E151" s="17">
        <f t="shared" si="16"/>
        <v>0</v>
      </c>
      <c r="F151" s="97">
        <v>12102.5</v>
      </c>
      <c r="G151" s="97">
        <v>0</v>
      </c>
      <c r="H151" s="22"/>
      <c r="I151" s="118"/>
    </row>
    <row r="152" spans="1:9" s="2" customFormat="1" ht="26.25" customHeight="1" thickBot="1">
      <c r="A152" s="23"/>
      <c r="B152" s="50" t="s">
        <v>26</v>
      </c>
      <c r="C152" s="26">
        <f aca="true" t="shared" si="17" ref="C152:H152">SUM(C131:C151)</f>
        <v>11711482</v>
      </c>
      <c r="D152" s="26">
        <f t="shared" si="17"/>
        <v>9937273</v>
      </c>
      <c r="E152" s="26">
        <f t="shared" si="17"/>
        <v>2343053</v>
      </c>
      <c r="F152" s="26">
        <f t="shared" si="17"/>
        <v>14054535</v>
      </c>
      <c r="G152" s="26">
        <f t="shared" si="17"/>
        <v>11682358</v>
      </c>
      <c r="H152" s="26">
        <f t="shared" si="17"/>
        <v>552</v>
      </c>
      <c r="I152" s="116"/>
    </row>
    <row r="153" spans="1:9" s="2" customFormat="1" ht="35.25" customHeight="1">
      <c r="A153" s="11" t="s">
        <v>14</v>
      </c>
      <c r="B153" s="48" t="s">
        <v>35</v>
      </c>
      <c r="C153" s="35"/>
      <c r="D153" s="35"/>
      <c r="E153" s="35"/>
      <c r="F153" s="35"/>
      <c r="G153" s="35"/>
      <c r="H153" s="37"/>
      <c r="I153" s="127" t="s">
        <v>85</v>
      </c>
    </row>
    <row r="154" spans="1:9" s="2" customFormat="1" ht="17.25" customHeight="1">
      <c r="A154" s="29"/>
      <c r="B154" s="30" t="s">
        <v>47</v>
      </c>
      <c r="C154" s="49"/>
      <c r="D154" s="49"/>
      <c r="E154" s="49"/>
      <c r="F154" s="49"/>
      <c r="G154" s="49"/>
      <c r="H154" s="38">
        <v>261</v>
      </c>
      <c r="I154" s="118"/>
    </row>
    <row r="155" spans="1:9" s="2" customFormat="1" ht="15" customHeight="1">
      <c r="A155" s="29"/>
      <c r="B155" s="30" t="s">
        <v>48</v>
      </c>
      <c r="C155" s="49"/>
      <c r="D155" s="49"/>
      <c r="E155" s="49"/>
      <c r="F155" s="49"/>
      <c r="G155" s="49"/>
      <c r="H155" s="38"/>
      <c r="I155" s="118"/>
    </row>
    <row r="156" spans="1:9" s="2" customFormat="1" ht="18.75" customHeight="1">
      <c r="A156" s="29"/>
      <c r="B156" s="15" t="s">
        <v>77</v>
      </c>
      <c r="C156" s="17">
        <v>1161297.56</v>
      </c>
      <c r="D156" s="17">
        <v>1025508</v>
      </c>
      <c r="E156" s="17">
        <f>F156-C156</f>
        <v>0</v>
      </c>
      <c r="F156" s="17">
        <v>1161297.56</v>
      </c>
      <c r="G156" s="17">
        <v>996476</v>
      </c>
      <c r="H156" s="18"/>
      <c r="I156" s="118"/>
    </row>
    <row r="157" spans="1:9" s="2" customFormat="1" ht="27" customHeight="1">
      <c r="A157" s="29"/>
      <c r="B157" s="15" t="s">
        <v>79</v>
      </c>
      <c r="C157" s="17">
        <v>9854.08</v>
      </c>
      <c r="D157" s="17">
        <v>1987</v>
      </c>
      <c r="E157" s="17">
        <f>F157-C157</f>
        <v>3480</v>
      </c>
      <c r="F157" s="17">
        <v>13334</v>
      </c>
      <c r="G157" s="17">
        <v>450</v>
      </c>
      <c r="H157" s="18"/>
      <c r="I157" s="118"/>
    </row>
    <row r="158" spans="1:9" s="2" customFormat="1" ht="30" customHeight="1">
      <c r="A158" s="29"/>
      <c r="B158" s="15" t="s">
        <v>83</v>
      </c>
      <c r="C158" s="17">
        <v>85439</v>
      </c>
      <c r="D158" s="17">
        <v>5169</v>
      </c>
      <c r="E158" s="17">
        <f>F158-C158</f>
        <v>6438</v>
      </c>
      <c r="F158" s="17">
        <v>91877</v>
      </c>
      <c r="G158" s="17">
        <v>4196</v>
      </c>
      <c r="H158" s="18"/>
      <c r="I158" s="144"/>
    </row>
    <row r="159" spans="1:9" s="2" customFormat="1" ht="18.75" customHeight="1" thickBot="1">
      <c r="A159" s="33"/>
      <c r="B159" s="15" t="s">
        <v>84</v>
      </c>
      <c r="C159" s="21">
        <v>8513</v>
      </c>
      <c r="D159" s="21">
        <v>0</v>
      </c>
      <c r="E159" s="17">
        <f>F159-C159</f>
        <v>544</v>
      </c>
      <c r="F159" s="21">
        <v>9057</v>
      </c>
      <c r="G159" s="21">
        <v>0</v>
      </c>
      <c r="H159" s="22"/>
      <c r="I159" s="118"/>
    </row>
    <row r="160" spans="1:9" s="2" customFormat="1" ht="30.75" customHeight="1" thickBot="1">
      <c r="A160" s="23"/>
      <c r="B160" s="50" t="s">
        <v>26</v>
      </c>
      <c r="C160" s="26">
        <f aca="true" t="shared" si="18" ref="C160:H160">SUM(C153:C159)</f>
        <v>1265104</v>
      </c>
      <c r="D160" s="26">
        <f t="shared" si="18"/>
        <v>1032664</v>
      </c>
      <c r="E160" s="26">
        <f t="shared" si="18"/>
        <v>10462</v>
      </c>
      <c r="F160" s="26">
        <f t="shared" si="18"/>
        <v>1275566</v>
      </c>
      <c r="G160" s="26">
        <f t="shared" si="18"/>
        <v>1001122</v>
      </c>
      <c r="H160" s="26">
        <f t="shared" si="18"/>
        <v>261</v>
      </c>
      <c r="I160" s="116"/>
    </row>
    <row r="161" spans="1:9" s="2" customFormat="1" ht="54.75" customHeight="1">
      <c r="A161" s="11" t="s">
        <v>16</v>
      </c>
      <c r="B161" s="48" t="s">
        <v>17</v>
      </c>
      <c r="C161" s="35"/>
      <c r="D161" s="35"/>
      <c r="E161" s="35"/>
      <c r="F161" s="35"/>
      <c r="G161" s="35"/>
      <c r="H161" s="37"/>
      <c r="I161" s="138" t="s">
        <v>95</v>
      </c>
    </row>
    <row r="162" spans="1:9" s="2" customFormat="1" ht="26.25" customHeight="1">
      <c r="A162" s="29"/>
      <c r="B162" s="30" t="s">
        <v>47</v>
      </c>
      <c r="C162" s="49"/>
      <c r="D162" s="49"/>
      <c r="E162" s="49"/>
      <c r="F162" s="49"/>
      <c r="G162" s="49"/>
      <c r="H162" s="38"/>
      <c r="I162" s="139"/>
    </row>
    <row r="163" spans="1:9" s="2" customFormat="1" ht="24" customHeight="1">
      <c r="A163" s="29"/>
      <c r="B163" s="30" t="s">
        <v>48</v>
      </c>
      <c r="C163" s="49"/>
      <c r="D163" s="49"/>
      <c r="E163" s="49"/>
      <c r="F163" s="49"/>
      <c r="G163" s="49"/>
      <c r="H163" s="38">
        <v>1172</v>
      </c>
      <c r="I163" s="139"/>
    </row>
    <row r="164" spans="1:9" s="2" customFormat="1" ht="30.75" customHeight="1">
      <c r="A164" s="29"/>
      <c r="B164" s="15" t="s">
        <v>79</v>
      </c>
      <c r="C164" s="17">
        <v>88845</v>
      </c>
      <c r="D164" s="17">
        <v>17763</v>
      </c>
      <c r="E164" s="17">
        <f>F164-C164</f>
        <v>291</v>
      </c>
      <c r="F164" s="17">
        <v>89136</v>
      </c>
      <c r="G164" s="17">
        <v>19298</v>
      </c>
      <c r="H164" s="18"/>
      <c r="I164" s="139"/>
    </row>
    <row r="165" spans="1:9" s="2" customFormat="1" ht="28.5" customHeight="1">
      <c r="A165" s="29"/>
      <c r="B165" s="15" t="s">
        <v>81</v>
      </c>
      <c r="C165" s="17">
        <v>11905</v>
      </c>
      <c r="D165" s="17">
        <v>0</v>
      </c>
      <c r="E165" s="17">
        <f>F165-C165</f>
        <v>795</v>
      </c>
      <c r="F165" s="17">
        <v>12700</v>
      </c>
      <c r="G165" s="17">
        <v>0</v>
      </c>
      <c r="H165" s="18"/>
      <c r="I165" s="139"/>
    </row>
    <row r="166" spans="1:9" s="2" customFormat="1" ht="28.5" customHeight="1">
      <c r="A166" s="29"/>
      <c r="B166" s="15" t="s">
        <v>82</v>
      </c>
      <c r="C166" s="17">
        <v>0</v>
      </c>
      <c r="D166" s="17">
        <v>0</v>
      </c>
      <c r="E166" s="17">
        <f>F166-C166</f>
        <v>0</v>
      </c>
      <c r="F166" s="17"/>
      <c r="G166" s="17"/>
      <c r="H166" s="18"/>
      <c r="I166" s="114" t="s">
        <v>96</v>
      </c>
    </row>
    <row r="167" spans="1:9" s="2" customFormat="1" ht="32.25" customHeight="1">
      <c r="A167" s="29"/>
      <c r="B167" s="15" t="s">
        <v>83</v>
      </c>
      <c r="C167" s="17">
        <v>99285</v>
      </c>
      <c r="D167" s="17">
        <v>4648</v>
      </c>
      <c r="E167" s="17">
        <f>F167-C167</f>
        <v>498</v>
      </c>
      <c r="F167" s="17">
        <v>99783</v>
      </c>
      <c r="G167" s="17">
        <v>2697</v>
      </c>
      <c r="H167" s="18"/>
      <c r="I167" s="121"/>
    </row>
    <row r="168" spans="1:9" s="2" customFormat="1" ht="28.5" customHeight="1" thickBot="1">
      <c r="A168" s="33"/>
      <c r="B168" s="20" t="s">
        <v>22</v>
      </c>
      <c r="C168" s="21">
        <v>24759</v>
      </c>
      <c r="D168" s="21">
        <v>698</v>
      </c>
      <c r="E168" s="17">
        <f>F168-C168</f>
        <v>200</v>
      </c>
      <c r="F168" s="17">
        <v>24959</v>
      </c>
      <c r="G168" s="17">
        <v>0</v>
      </c>
      <c r="H168" s="22"/>
      <c r="I168" s="121"/>
    </row>
    <row r="169" spans="1:9" s="2" customFormat="1" ht="41.25" customHeight="1" thickBot="1">
      <c r="A169" s="23"/>
      <c r="B169" s="50" t="s">
        <v>26</v>
      </c>
      <c r="C169" s="43">
        <f aca="true" t="shared" si="19" ref="C169:H169">SUM(C161:C168)</f>
        <v>224794</v>
      </c>
      <c r="D169" s="43">
        <f t="shared" si="19"/>
        <v>23109</v>
      </c>
      <c r="E169" s="43">
        <f t="shared" si="19"/>
        <v>1784</v>
      </c>
      <c r="F169" s="43">
        <f t="shared" si="19"/>
        <v>226578</v>
      </c>
      <c r="G169" s="43">
        <f t="shared" si="19"/>
        <v>21995</v>
      </c>
      <c r="H169" s="43">
        <f t="shared" si="19"/>
        <v>1172</v>
      </c>
      <c r="I169" s="122"/>
    </row>
    <row r="170" spans="1:9" ht="46.5" customHeight="1">
      <c r="A170" s="11" t="s">
        <v>23</v>
      </c>
      <c r="B170" s="51" t="s">
        <v>25</v>
      </c>
      <c r="C170" s="27"/>
      <c r="D170" s="27"/>
      <c r="E170" s="35"/>
      <c r="F170" s="27"/>
      <c r="G170" s="27"/>
      <c r="H170" s="34"/>
      <c r="I170" s="117" t="s">
        <v>64</v>
      </c>
    </row>
    <row r="171" spans="1:9" ht="30" customHeight="1">
      <c r="A171" s="29"/>
      <c r="B171" s="30" t="s">
        <v>47</v>
      </c>
      <c r="C171" s="17"/>
      <c r="D171" s="17"/>
      <c r="E171" s="49"/>
      <c r="F171" s="17"/>
      <c r="G171" s="17"/>
      <c r="H171" s="18"/>
      <c r="I171" s="118"/>
    </row>
    <row r="172" spans="1:9" ht="24" customHeight="1">
      <c r="A172" s="29"/>
      <c r="B172" s="30" t="s">
        <v>48</v>
      </c>
      <c r="C172" s="17"/>
      <c r="D172" s="17"/>
      <c r="E172" s="49"/>
      <c r="F172" s="17"/>
      <c r="G172" s="17"/>
      <c r="H172" s="18">
        <v>1485</v>
      </c>
      <c r="I172" s="118"/>
    </row>
    <row r="173" spans="1:9" ht="30" customHeight="1">
      <c r="A173" s="14"/>
      <c r="B173" s="36" t="s">
        <v>2</v>
      </c>
      <c r="C173" s="17">
        <v>165000</v>
      </c>
      <c r="D173" s="17">
        <v>165000</v>
      </c>
      <c r="E173" s="17">
        <f aca="true" t="shared" si="20" ref="E173:E179">F173-C173</f>
        <v>0</v>
      </c>
      <c r="F173" s="17">
        <v>165000</v>
      </c>
      <c r="G173" s="17">
        <v>165000</v>
      </c>
      <c r="H173" s="18"/>
      <c r="I173" s="118"/>
    </row>
    <row r="174" spans="1:9" ht="30" customHeight="1">
      <c r="A174" s="14"/>
      <c r="B174" s="15" t="s">
        <v>77</v>
      </c>
      <c r="C174" s="17">
        <v>612647</v>
      </c>
      <c r="D174" s="17">
        <v>458541</v>
      </c>
      <c r="E174" s="17">
        <f t="shared" si="20"/>
        <v>0</v>
      </c>
      <c r="F174" s="17">
        <v>612647</v>
      </c>
      <c r="G174" s="17">
        <v>443225</v>
      </c>
      <c r="H174" s="44"/>
      <c r="I174" s="118"/>
    </row>
    <row r="175" spans="1:9" ht="30" customHeight="1">
      <c r="A175" s="14"/>
      <c r="B175" s="15" t="s">
        <v>78</v>
      </c>
      <c r="C175" s="17">
        <v>21473</v>
      </c>
      <c r="D175" s="17">
        <v>16712</v>
      </c>
      <c r="E175" s="17">
        <f t="shared" si="20"/>
        <v>0</v>
      </c>
      <c r="F175" s="17">
        <v>21473</v>
      </c>
      <c r="G175" s="17">
        <v>15209</v>
      </c>
      <c r="H175" s="18"/>
      <c r="I175" s="118"/>
    </row>
    <row r="176" spans="1:9" ht="30" customHeight="1">
      <c r="A176" s="14"/>
      <c r="B176" s="15" t="s">
        <v>79</v>
      </c>
      <c r="C176" s="17">
        <v>4500</v>
      </c>
      <c r="D176" s="17">
        <v>3150</v>
      </c>
      <c r="E176" s="17">
        <f t="shared" si="20"/>
        <v>0</v>
      </c>
      <c r="F176" s="17">
        <v>4500</v>
      </c>
      <c r="G176" s="17">
        <v>1650</v>
      </c>
      <c r="H176" s="18"/>
      <c r="I176" s="58"/>
    </row>
    <row r="177" spans="1:9" ht="30" customHeight="1">
      <c r="A177" s="14"/>
      <c r="B177" s="15" t="s">
        <v>82</v>
      </c>
      <c r="C177" s="17">
        <v>79758</v>
      </c>
      <c r="D177" s="17">
        <v>0</v>
      </c>
      <c r="E177" s="17">
        <f t="shared" si="20"/>
        <v>0</v>
      </c>
      <c r="F177" s="17">
        <v>79758</v>
      </c>
      <c r="G177" s="17">
        <v>0</v>
      </c>
      <c r="H177" s="18"/>
      <c r="I177" s="114" t="s">
        <v>65</v>
      </c>
    </row>
    <row r="178" spans="1:9" ht="36.75" customHeight="1">
      <c r="A178" s="14"/>
      <c r="B178" s="15" t="s">
        <v>83</v>
      </c>
      <c r="C178" s="17">
        <v>211838</v>
      </c>
      <c r="D178" s="17">
        <v>1058</v>
      </c>
      <c r="E178" s="17">
        <v>87420</v>
      </c>
      <c r="F178" s="17">
        <v>299258</v>
      </c>
      <c r="G178" s="17">
        <v>18223</v>
      </c>
      <c r="H178" s="18"/>
      <c r="I178" s="115"/>
    </row>
    <row r="179" spans="1:9" ht="30" customHeight="1" thickBot="1">
      <c r="A179" s="19"/>
      <c r="B179" s="15" t="s">
        <v>84</v>
      </c>
      <c r="C179" s="21">
        <v>6746</v>
      </c>
      <c r="D179" s="21">
        <v>0</v>
      </c>
      <c r="E179" s="17">
        <f t="shared" si="20"/>
        <v>0</v>
      </c>
      <c r="F179" s="17">
        <v>6746</v>
      </c>
      <c r="G179" s="17">
        <v>0</v>
      </c>
      <c r="H179" s="22"/>
      <c r="I179" s="115"/>
    </row>
    <row r="180" spans="1:9" s="2" customFormat="1" ht="44.25" customHeight="1" thickBot="1">
      <c r="A180" s="23"/>
      <c r="B180" s="50" t="s">
        <v>26</v>
      </c>
      <c r="C180" s="25">
        <f aca="true" t="shared" si="21" ref="C180:H180">SUM(C172:C179)</f>
        <v>1101962</v>
      </c>
      <c r="D180" s="25">
        <f t="shared" si="21"/>
        <v>644461</v>
      </c>
      <c r="E180" s="25">
        <f t="shared" si="21"/>
        <v>87420</v>
      </c>
      <c r="F180" s="25">
        <f t="shared" si="21"/>
        <v>1189382</v>
      </c>
      <c r="G180" s="25">
        <f t="shared" si="21"/>
        <v>643307</v>
      </c>
      <c r="H180" s="25">
        <f t="shared" si="21"/>
        <v>1485</v>
      </c>
      <c r="I180" s="116"/>
    </row>
    <row r="181" spans="1:9" s="54" customFormat="1" ht="49.5" customHeight="1">
      <c r="A181" s="56" t="s">
        <v>24</v>
      </c>
      <c r="B181" s="51" t="s">
        <v>21</v>
      </c>
      <c r="C181" s="98"/>
      <c r="D181" s="98"/>
      <c r="E181" s="52"/>
      <c r="F181" s="98"/>
      <c r="G181" s="98"/>
      <c r="H181" s="53"/>
      <c r="I181" s="119" t="s">
        <v>97</v>
      </c>
    </row>
    <row r="182" spans="1:9" s="54" customFormat="1" ht="27.75" customHeight="1">
      <c r="A182" s="60"/>
      <c r="B182" s="30" t="s">
        <v>47</v>
      </c>
      <c r="C182" s="99"/>
      <c r="D182" s="99"/>
      <c r="E182" s="61"/>
      <c r="F182" s="99"/>
      <c r="G182" s="99"/>
      <c r="H182" s="18">
        <v>6986</v>
      </c>
      <c r="I182" s="120"/>
    </row>
    <row r="183" spans="1:9" s="54" customFormat="1" ht="25.5" customHeight="1">
      <c r="A183" s="60"/>
      <c r="B183" s="30" t="s">
        <v>48</v>
      </c>
      <c r="C183" s="99"/>
      <c r="D183" s="99"/>
      <c r="E183" s="61"/>
      <c r="F183" s="99"/>
      <c r="G183" s="99"/>
      <c r="H183" s="18">
        <v>823</v>
      </c>
      <c r="I183" s="120"/>
    </row>
    <row r="184" spans="1:9" s="4" customFormat="1" ht="25.5" customHeight="1">
      <c r="A184" s="14"/>
      <c r="B184" s="36" t="s">
        <v>46</v>
      </c>
      <c r="C184" s="17">
        <v>648</v>
      </c>
      <c r="D184" s="17">
        <v>648</v>
      </c>
      <c r="E184" s="17">
        <f aca="true" t="shared" si="22" ref="E184:E190">F184-C184</f>
        <v>0</v>
      </c>
      <c r="F184" s="17">
        <v>648</v>
      </c>
      <c r="G184" s="17">
        <v>648</v>
      </c>
      <c r="H184" s="18"/>
      <c r="I184" s="120"/>
    </row>
    <row r="185" spans="1:9" s="4" customFormat="1" ht="36.75" customHeight="1">
      <c r="A185" s="14"/>
      <c r="B185" s="15" t="s">
        <v>79</v>
      </c>
      <c r="C185" s="17">
        <v>605921</v>
      </c>
      <c r="D185" s="17">
        <v>249831</v>
      </c>
      <c r="E185" s="17">
        <f t="shared" si="22"/>
        <v>41522</v>
      </c>
      <c r="F185" s="17">
        <v>647443</v>
      </c>
      <c r="G185" s="17">
        <v>249831</v>
      </c>
      <c r="H185" s="18"/>
      <c r="I185" s="162" t="s">
        <v>98</v>
      </c>
    </row>
    <row r="186" spans="1:9" s="4" customFormat="1" ht="27.75" customHeight="1">
      <c r="A186" s="14"/>
      <c r="B186" s="15" t="s">
        <v>80</v>
      </c>
      <c r="C186" s="17"/>
      <c r="D186" s="17"/>
      <c r="E186" s="17"/>
      <c r="F186" s="17"/>
      <c r="G186" s="17"/>
      <c r="H186" s="18"/>
      <c r="I186" s="163"/>
    </row>
    <row r="187" spans="1:9" s="4" customFormat="1" ht="31.5" customHeight="1">
      <c r="A187" s="14"/>
      <c r="B187" s="15" t="s">
        <v>81</v>
      </c>
      <c r="C187" s="17">
        <v>70913</v>
      </c>
      <c r="D187" s="17">
        <v>36279</v>
      </c>
      <c r="E187" s="17">
        <f t="shared" si="22"/>
        <v>6365</v>
      </c>
      <c r="F187" s="17">
        <v>77278</v>
      </c>
      <c r="G187" s="17">
        <v>36279</v>
      </c>
      <c r="H187" s="18"/>
      <c r="I187" s="163"/>
    </row>
    <row r="188" spans="1:9" s="4" customFormat="1" ht="31.5" customHeight="1">
      <c r="A188" s="14"/>
      <c r="B188" s="15" t="s">
        <v>82</v>
      </c>
      <c r="C188" s="17">
        <v>43765</v>
      </c>
      <c r="D188" s="17">
        <v>28447</v>
      </c>
      <c r="E188" s="17">
        <f t="shared" si="22"/>
        <v>0</v>
      </c>
      <c r="F188" s="17">
        <v>43765</v>
      </c>
      <c r="G188" s="17">
        <v>28447</v>
      </c>
      <c r="H188" s="18"/>
      <c r="I188" s="164" t="s">
        <v>99</v>
      </c>
    </row>
    <row r="189" spans="1:9" s="4" customFormat="1" ht="31.5" customHeight="1">
      <c r="A189" s="14"/>
      <c r="B189" s="15" t="s">
        <v>83</v>
      </c>
      <c r="C189" s="17">
        <v>278654</v>
      </c>
      <c r="D189" s="17">
        <v>4215</v>
      </c>
      <c r="E189" s="17">
        <f t="shared" si="22"/>
        <v>-21849</v>
      </c>
      <c r="F189" s="17">
        <v>256805</v>
      </c>
      <c r="G189" s="17">
        <v>4215</v>
      </c>
      <c r="H189" s="18"/>
      <c r="I189" s="165"/>
    </row>
    <row r="190" spans="1:9" s="4" customFormat="1" ht="35.25" customHeight="1" thickBot="1">
      <c r="A190" s="19"/>
      <c r="B190" s="15" t="s">
        <v>84</v>
      </c>
      <c r="C190" s="21">
        <v>82716</v>
      </c>
      <c r="D190" s="21">
        <v>34967</v>
      </c>
      <c r="E190" s="17">
        <f t="shared" si="22"/>
        <v>17070</v>
      </c>
      <c r="F190" s="17">
        <v>99786</v>
      </c>
      <c r="G190" s="17">
        <v>34967</v>
      </c>
      <c r="H190" s="22"/>
      <c r="I190" s="165"/>
    </row>
    <row r="191" spans="1:8" s="2" customFormat="1" ht="23.25" customHeight="1" thickBot="1">
      <c r="A191" s="23"/>
      <c r="B191" s="50" t="s">
        <v>26</v>
      </c>
      <c r="C191" s="25">
        <f aca="true" t="shared" si="23" ref="C191:H191">SUM(C182:C190)</f>
        <v>1082617</v>
      </c>
      <c r="D191" s="25">
        <f t="shared" si="23"/>
        <v>354387</v>
      </c>
      <c r="E191" s="25">
        <f t="shared" si="23"/>
        <v>43108</v>
      </c>
      <c r="F191" s="25">
        <f t="shared" si="23"/>
        <v>1125725</v>
      </c>
      <c r="G191" s="25">
        <f t="shared" si="23"/>
        <v>354387</v>
      </c>
      <c r="H191" s="25">
        <f t="shared" si="23"/>
        <v>7809</v>
      </c>
    </row>
    <row r="192" spans="1:9" ht="45" customHeight="1">
      <c r="A192" s="11" t="s">
        <v>41</v>
      </c>
      <c r="B192" s="40" t="s">
        <v>42</v>
      </c>
      <c r="C192" s="27"/>
      <c r="D192" s="27"/>
      <c r="E192" s="35"/>
      <c r="F192" s="27"/>
      <c r="G192" s="27"/>
      <c r="H192" s="34"/>
      <c r="I192" s="117" t="s">
        <v>108</v>
      </c>
    </row>
    <row r="193" spans="1:9" ht="18.75" customHeight="1">
      <c r="A193" s="29"/>
      <c r="B193" s="30" t="s">
        <v>47</v>
      </c>
      <c r="C193" s="17"/>
      <c r="D193" s="17"/>
      <c r="E193" s="49"/>
      <c r="F193" s="17"/>
      <c r="G193" s="17"/>
      <c r="H193" s="18"/>
      <c r="I193" s="166"/>
    </row>
    <row r="194" spans="1:9" ht="18.75" customHeight="1">
      <c r="A194" s="29"/>
      <c r="B194" s="30" t="s">
        <v>48</v>
      </c>
      <c r="C194" s="17"/>
      <c r="D194" s="17"/>
      <c r="E194" s="49"/>
      <c r="F194" s="17"/>
      <c r="G194" s="17"/>
      <c r="H194" s="18">
        <v>115</v>
      </c>
      <c r="I194" s="166"/>
    </row>
    <row r="195" spans="1:9" ht="18.75" customHeight="1">
      <c r="A195" s="14"/>
      <c r="B195" s="36" t="s">
        <v>2</v>
      </c>
      <c r="C195" s="17"/>
      <c r="D195" s="17"/>
      <c r="E195" s="17"/>
      <c r="F195" s="17"/>
      <c r="G195" s="17"/>
      <c r="H195" s="18"/>
      <c r="I195" s="115"/>
    </row>
    <row r="196" spans="1:9" ht="33" customHeight="1">
      <c r="A196" s="14"/>
      <c r="B196" s="15" t="s">
        <v>79</v>
      </c>
      <c r="C196" s="17">
        <v>30887</v>
      </c>
      <c r="D196" s="17">
        <v>1798</v>
      </c>
      <c r="E196" s="17">
        <f>F196-C196</f>
        <v>3098</v>
      </c>
      <c r="F196" s="17">
        <v>33985</v>
      </c>
      <c r="G196" s="17">
        <v>360</v>
      </c>
      <c r="H196" s="18"/>
      <c r="I196" s="115"/>
    </row>
    <row r="197" spans="1:9" ht="18.75" customHeight="1">
      <c r="A197" s="14"/>
      <c r="B197" s="15" t="s">
        <v>81</v>
      </c>
      <c r="C197" s="17">
        <v>2026</v>
      </c>
      <c r="D197" s="17"/>
      <c r="E197" s="17">
        <f>F197-C197</f>
        <v>1712</v>
      </c>
      <c r="F197" s="17">
        <v>3738</v>
      </c>
      <c r="G197" s="17">
        <v>0</v>
      </c>
      <c r="H197" s="18"/>
      <c r="I197" s="115"/>
    </row>
    <row r="198" spans="1:9" ht="18.75" customHeight="1">
      <c r="A198" s="14"/>
      <c r="B198" s="15" t="s">
        <v>82</v>
      </c>
      <c r="C198" s="17">
        <v>26120</v>
      </c>
      <c r="D198" s="17">
        <v>15672</v>
      </c>
      <c r="E198" s="17">
        <f>F198-C198</f>
        <v>0</v>
      </c>
      <c r="F198" s="17">
        <v>26120</v>
      </c>
      <c r="G198" s="17">
        <v>10448</v>
      </c>
      <c r="H198" s="18"/>
      <c r="I198" s="115"/>
    </row>
    <row r="199" spans="1:9" ht="30" customHeight="1">
      <c r="A199" s="14"/>
      <c r="B199" s="15" t="s">
        <v>83</v>
      </c>
      <c r="C199" s="17">
        <v>23073</v>
      </c>
      <c r="D199" s="17">
        <v>1424</v>
      </c>
      <c r="E199" s="17">
        <f>F199-C199</f>
        <v>8474</v>
      </c>
      <c r="F199" s="17">
        <v>31547</v>
      </c>
      <c r="G199" s="17">
        <v>5005</v>
      </c>
      <c r="H199" s="18"/>
      <c r="I199" s="115"/>
    </row>
    <row r="200" spans="1:9" ht="18.75" customHeight="1" thickBot="1">
      <c r="A200" s="19"/>
      <c r="B200" s="15" t="s">
        <v>84</v>
      </c>
      <c r="C200" s="21">
        <v>5644</v>
      </c>
      <c r="D200" s="21">
        <v>42</v>
      </c>
      <c r="E200" s="17">
        <f>F200-C200</f>
        <v>3499</v>
      </c>
      <c r="F200" s="21">
        <v>9143</v>
      </c>
      <c r="G200" s="21">
        <v>0</v>
      </c>
      <c r="H200" s="22"/>
      <c r="I200" s="115"/>
    </row>
    <row r="201" spans="1:9" ht="25.5" customHeight="1" thickBot="1">
      <c r="A201" s="23"/>
      <c r="B201" s="50" t="s">
        <v>26</v>
      </c>
      <c r="C201" s="25">
        <f>SUM(C195:C200)</f>
        <v>87750</v>
      </c>
      <c r="D201" s="25">
        <f>SUM(D195:D200)</f>
        <v>18936</v>
      </c>
      <c r="E201" s="25">
        <f>SUM(E195:E200)</f>
        <v>16783</v>
      </c>
      <c r="F201" s="25">
        <f>SUM(F195:F200)</f>
        <v>104533</v>
      </c>
      <c r="G201" s="25">
        <f>SUM(G195:G200)</f>
        <v>15813</v>
      </c>
      <c r="H201" s="43">
        <f>H194+H193</f>
        <v>115</v>
      </c>
      <c r="I201" s="116"/>
    </row>
    <row r="202" spans="1:9" s="6" customFormat="1" ht="22.5" customHeight="1" thickBot="1">
      <c r="A202" s="23"/>
      <c r="B202" s="24" t="s">
        <v>27</v>
      </c>
      <c r="C202" s="25">
        <f aca="true" t="shared" si="24" ref="C202:H202">C11+C27+C33+C43+C54+C59+C73+C87+C101+C115+C129+C152+C160+C169+C180+C191+C201</f>
        <v>61990308</v>
      </c>
      <c r="D202" s="25">
        <f t="shared" si="24"/>
        <v>37868026</v>
      </c>
      <c r="E202" s="25">
        <f t="shared" si="24"/>
        <v>4728178</v>
      </c>
      <c r="F202" s="25">
        <f t="shared" si="24"/>
        <v>66718107</v>
      </c>
      <c r="G202" s="25">
        <f t="shared" si="24"/>
        <v>41645892</v>
      </c>
      <c r="H202" s="25">
        <f t="shared" si="24"/>
        <v>365691</v>
      </c>
      <c r="I202" s="45"/>
    </row>
    <row r="203" spans="3:7" ht="13.5" thickBot="1">
      <c r="C203" s="25"/>
      <c r="D203" s="25"/>
      <c r="E203" s="47"/>
      <c r="F203" s="47"/>
      <c r="G203" s="47"/>
    </row>
    <row r="204" spans="2:7" ht="12.75">
      <c r="B204" s="66" t="s">
        <v>55</v>
      </c>
      <c r="C204" s="47"/>
      <c r="D204" s="47"/>
      <c r="E204" s="47"/>
      <c r="F204" s="47"/>
      <c r="G204" s="47"/>
    </row>
    <row r="205" spans="2:7" ht="12.75">
      <c r="B205" s="46" t="s">
        <v>54</v>
      </c>
      <c r="C205" s="47" t="s">
        <v>53</v>
      </c>
      <c r="D205" s="47"/>
      <c r="E205" s="47"/>
      <c r="F205" s="47"/>
      <c r="G205" s="47"/>
    </row>
    <row r="206" spans="2:7" ht="12.75">
      <c r="B206" s="46" t="s">
        <v>15</v>
      </c>
      <c r="C206" s="47" t="s">
        <v>56</v>
      </c>
      <c r="D206" s="47"/>
      <c r="E206" s="47"/>
      <c r="F206" s="47"/>
      <c r="G206" s="47"/>
    </row>
    <row r="207" spans="2:7" ht="25.5">
      <c r="B207" s="46" t="s">
        <v>57</v>
      </c>
      <c r="C207" s="63">
        <v>648</v>
      </c>
      <c r="D207" s="47"/>
      <c r="E207" s="47"/>
      <c r="F207" s="47"/>
      <c r="G207" s="47"/>
    </row>
    <row r="208" spans="3:7" ht="12.75">
      <c r="C208" s="63"/>
      <c r="D208" s="47"/>
      <c r="E208" s="47"/>
      <c r="F208" s="47"/>
      <c r="G208" s="47"/>
    </row>
    <row r="209" spans="3:7" ht="12.75">
      <c r="C209" s="63"/>
      <c r="D209" s="47"/>
      <c r="E209" s="47"/>
      <c r="F209" s="47"/>
      <c r="G209" s="47"/>
    </row>
    <row r="210" spans="3:7" ht="12.75">
      <c r="C210" s="47"/>
      <c r="D210" s="47"/>
      <c r="E210" s="47"/>
      <c r="F210" s="47"/>
      <c r="G210" s="47"/>
    </row>
    <row r="211" spans="3:7" ht="12.75">
      <c r="C211" s="47"/>
      <c r="D211" s="47"/>
      <c r="E211" s="47"/>
      <c r="F211" s="47"/>
      <c r="G211" s="47"/>
    </row>
    <row r="212" spans="3:7" ht="12.75">
      <c r="C212" s="47"/>
      <c r="D212" s="47"/>
      <c r="E212" s="47"/>
      <c r="F212" s="47"/>
      <c r="G212" s="47"/>
    </row>
    <row r="213" spans="3:7" ht="12.75">
      <c r="C213" s="47"/>
      <c r="D213" s="47"/>
      <c r="E213" s="47"/>
      <c r="F213" s="47"/>
      <c r="G213" s="47"/>
    </row>
    <row r="214" spans="3:7" ht="12.75">
      <c r="C214" s="47"/>
      <c r="D214" s="47"/>
      <c r="E214" s="47"/>
      <c r="F214" s="47"/>
      <c r="G214" s="47"/>
    </row>
    <row r="215" spans="3:7" ht="12.75">
      <c r="C215" s="47"/>
      <c r="D215" s="47"/>
      <c r="E215" s="47"/>
      <c r="F215" s="47"/>
      <c r="G215" s="47"/>
    </row>
  </sheetData>
  <mergeCells count="41">
    <mergeCell ref="I185:I187"/>
    <mergeCell ref="I188:I190"/>
    <mergeCell ref="I192:I201"/>
    <mergeCell ref="B3:H3"/>
    <mergeCell ref="I2:I3"/>
    <mergeCell ref="E5:E6"/>
    <mergeCell ref="F5:F6"/>
    <mergeCell ref="G5:G6"/>
    <mergeCell ref="H5:H6"/>
    <mergeCell ref="I5:I6"/>
    <mergeCell ref="I60:I70"/>
    <mergeCell ref="I82:I87"/>
    <mergeCell ref="I88:I98"/>
    <mergeCell ref="I44:I54"/>
    <mergeCell ref="I55:I59"/>
    <mergeCell ref="I71:I73"/>
    <mergeCell ref="A5:A6"/>
    <mergeCell ref="B5:B6"/>
    <mergeCell ref="C5:C6"/>
    <mergeCell ref="D5:D6"/>
    <mergeCell ref="I99:I101"/>
    <mergeCell ref="I161:I165"/>
    <mergeCell ref="I153:I157"/>
    <mergeCell ref="I75:I81"/>
    <mergeCell ref="I117:I124"/>
    <mergeCell ref="I102:I111"/>
    <mergeCell ref="I112:I115"/>
    <mergeCell ref="I126:I129"/>
    <mergeCell ref="I131:I152"/>
    <mergeCell ref="I158:I160"/>
    <mergeCell ref="I8:I11"/>
    <mergeCell ref="I28:I33"/>
    <mergeCell ref="I41:I43"/>
    <mergeCell ref="I34:I40"/>
    <mergeCell ref="I25:I27"/>
    <mergeCell ref="I12:I16"/>
    <mergeCell ref="I17:I24"/>
    <mergeCell ref="I177:I180"/>
    <mergeCell ref="I170:I175"/>
    <mergeCell ref="I181:I184"/>
    <mergeCell ref="I166:I169"/>
  </mergeCells>
  <printOptions/>
  <pageMargins left="0.25" right="0.25" top="0.5905511811023623" bottom="0.5905511811023623" header="0.5118110236220472" footer="0.5118110236220472"/>
  <pageSetup firstPageNumber="132" useFirstPageNumber="1" horizontalDpi="600" verticalDpi="600" orientation="landscape" paperSize="9" scale="7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5" sqref="A5:B5"/>
    </sheetView>
  </sheetViews>
  <sheetFormatPr defaultColWidth="9.00390625" defaultRowHeight="12.75"/>
  <cols>
    <col min="2" max="2" width="10.125" style="0" bestFit="1" customWidth="1"/>
    <col min="5" max="5" width="11.25390625" style="0" customWidth="1"/>
  </cols>
  <sheetData>
    <row r="1" spans="1:5" ht="12.75">
      <c r="A1">
        <v>2004</v>
      </c>
      <c r="B1">
        <v>50524512</v>
      </c>
      <c r="D1">
        <v>2003</v>
      </c>
      <c r="E1">
        <v>48002583</v>
      </c>
    </row>
    <row r="2" spans="1:5" ht="12.75">
      <c r="A2">
        <v>2005</v>
      </c>
      <c r="B2">
        <v>54556346</v>
      </c>
      <c r="D2">
        <v>2004</v>
      </c>
      <c r="E2">
        <v>50524512</v>
      </c>
    </row>
    <row r="3" spans="1:5" ht="12.75">
      <c r="A3">
        <v>2006</v>
      </c>
      <c r="B3">
        <v>61990308</v>
      </c>
      <c r="D3">
        <v>2005</v>
      </c>
      <c r="E3">
        <v>54556346</v>
      </c>
    </row>
    <row r="4" spans="1:5" ht="12.75">
      <c r="A4">
        <v>2007</v>
      </c>
      <c r="B4" s="67">
        <f>'MIENIE POWIATU'!$F$202</f>
        <v>66718107</v>
      </c>
      <c r="D4">
        <v>2006</v>
      </c>
      <c r="E4">
        <v>61990308</v>
      </c>
    </row>
    <row r="5" spans="2:5" ht="12.75">
      <c r="B5" s="67"/>
      <c r="D5">
        <v>2007</v>
      </c>
      <c r="E5" s="67">
        <f>'MIENIE POWIATU'!$F$202</f>
        <v>66718107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</dc:creator>
  <cp:keywords/>
  <dc:description/>
  <cp:lastModifiedBy>starostwo</cp:lastModifiedBy>
  <cp:lastPrinted>2008-03-18T08:44:17Z</cp:lastPrinted>
  <dcterms:created xsi:type="dcterms:W3CDTF">2000-11-14T15:34:08Z</dcterms:created>
  <dcterms:modified xsi:type="dcterms:W3CDTF">2008-03-18T08:44:49Z</dcterms:modified>
  <cp:category/>
  <cp:version/>
  <cp:contentType/>
  <cp:contentStatus/>
</cp:coreProperties>
</file>