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70" windowWidth="10920" windowHeight="6540" activeTab="1"/>
  </bookViews>
  <sheets>
    <sheet name="śr.tr.31.12.2007-IX 2008" sheetId="1" r:id="rId1"/>
    <sheet name="2008r." sheetId="2" r:id="rId2"/>
  </sheets>
  <externalReferences>
    <externalReference r:id="rId5"/>
  </externalReferences>
  <definedNames/>
  <calcPr fullCalcOnLoad="1" fullPrecision="0"/>
</workbook>
</file>

<file path=xl/sharedStrings.xml><?xml version="1.0" encoding="utf-8"?>
<sst xmlns="http://schemas.openxmlformats.org/spreadsheetml/2006/main" count="490" uniqueCount="282">
  <si>
    <t>Przewidywane. dochody z majątku  powiatu w 2009r.</t>
  </si>
  <si>
    <t>Wartość wg stanu na dzień 30.09.2008 brutto</t>
  </si>
  <si>
    <t>Wartość wg stanu na dzień 30.09.2008  netto</t>
  </si>
  <si>
    <t>Wyszczególnienie</t>
  </si>
  <si>
    <t>I</t>
  </si>
  <si>
    <t>Grupa 0 grunty</t>
  </si>
  <si>
    <t>Grupa 1 budynki</t>
  </si>
  <si>
    <t>II</t>
  </si>
  <si>
    <t>Grupa 2 obiekty</t>
  </si>
  <si>
    <t>Grupa 4 urz. komputer.</t>
  </si>
  <si>
    <t>Grupa 5 urządz. specj.</t>
  </si>
  <si>
    <t>Grupa 6 urządz. tech.</t>
  </si>
  <si>
    <t>Grupa 7 śr. transportu</t>
  </si>
  <si>
    <t xml:space="preserve">Grupa 8 pozostałe 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</si>
  <si>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</si>
  <si>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</si>
  <si>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</si>
  <si>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</si>
  <si>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</si>
  <si>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</si>
  <si>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</si>
  <si>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</si>
  <si>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</si>
  <si>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</si>
  <si>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Zespół Szkół Specjalnych w Chełmży</t>
  </si>
  <si>
    <t>XIII</t>
  </si>
  <si>
    <t>Powiatowe Centrum Pomocy Rodzinie</t>
  </si>
  <si>
    <t>Grupa 3 maszyny</t>
  </si>
  <si>
    <t xml:space="preserve"> </t>
  </si>
  <si>
    <t>Szkoła muzyczna I stopnia w Chełmży</t>
  </si>
  <si>
    <t>Powiatowy Zarząd Dróg</t>
  </si>
  <si>
    <t>Powiatowy Urząd Pracy dla Powiatu Toruńskiego w Toruniu</t>
  </si>
  <si>
    <t>Wartości niemat. I praw.</t>
  </si>
  <si>
    <t>XIV</t>
  </si>
  <si>
    <t>XV</t>
  </si>
  <si>
    <t>Placówka Opiekuńczo Wychowawcza   w Głuchowie</t>
  </si>
  <si>
    <t>Razem</t>
  </si>
  <si>
    <t>OGÓŁEM</t>
  </si>
  <si>
    <t>Starostwo Powiatowe w Toruniu</t>
  </si>
  <si>
    <t>wartość udziałów w Spółdzielni Grup Produc. - TOROL</t>
  </si>
  <si>
    <t>Szpital Powiatowy Sp. z o.o.</t>
  </si>
  <si>
    <t>Grupa 0 grunty - Zelgno</t>
  </si>
  <si>
    <t>Grupa 0 grunty - Chełmża ZOZ</t>
  </si>
  <si>
    <t>RAZEM SZKOŁY</t>
  </si>
  <si>
    <t>RAZEM DPS</t>
  </si>
  <si>
    <t>Poradnia Psychologiczno-Pedagogiczna w Chełmży</t>
  </si>
  <si>
    <t>DPS w Browinie</t>
  </si>
  <si>
    <t>DPS w  Wielkiej Nieszawce</t>
  </si>
  <si>
    <t>DPS  w  Pigży</t>
  </si>
  <si>
    <t xml:space="preserve">ZESTAWIENIE  MIENIA KOMUNALNEGO  POWIATU  TORUŃSKIEGO </t>
  </si>
  <si>
    <t>Nazwa jednostki organizacyjnej</t>
  </si>
  <si>
    <t>Lokalizacja-miejscowość, ulica</t>
  </si>
  <si>
    <t>Działka</t>
  </si>
  <si>
    <t>Wartość</t>
  </si>
  <si>
    <t>Zelgno</t>
  </si>
  <si>
    <t>Pigża</t>
  </si>
  <si>
    <t>Dobrzejewice</t>
  </si>
  <si>
    <t>Osiek</t>
  </si>
  <si>
    <t>Browina</t>
  </si>
  <si>
    <t>Gronowo</t>
  </si>
  <si>
    <t>ZESPÓŁ SZKÓŁ SPECJALNYCH</t>
  </si>
  <si>
    <t xml:space="preserve">Chełmża ul. Kard. Wyszyńskiego </t>
  </si>
  <si>
    <t>Głuchowo</t>
  </si>
  <si>
    <t>Akt not. Rep. 1254/2001</t>
  </si>
  <si>
    <t>PORADNIA PSYCHOLOGICZNO  -PEDAGOGICZNA</t>
  </si>
  <si>
    <t xml:space="preserve">RAZEM  POWIAT </t>
  </si>
  <si>
    <t>NR</t>
  </si>
  <si>
    <t>Chełmża ul. Hallera 23</t>
  </si>
  <si>
    <t>144/5</t>
  </si>
  <si>
    <t>89/17</t>
  </si>
  <si>
    <t>89/20</t>
  </si>
  <si>
    <t>89/22</t>
  </si>
  <si>
    <t>ZESPÓŁ SZKÓŁ ŚREDNICH</t>
  </si>
  <si>
    <t>DOM POMOCY SPOŁECZNEJ</t>
  </si>
  <si>
    <t>Wielka Nieszawka</t>
  </si>
  <si>
    <t>GKN.III.T-7723-1-4-1/4/2000 z dnia 28.09.2000r</t>
  </si>
  <si>
    <t>125/20</t>
  </si>
  <si>
    <t>125/28</t>
  </si>
  <si>
    <t>125/30</t>
  </si>
  <si>
    <t>125/31</t>
  </si>
  <si>
    <t>125/32</t>
  </si>
  <si>
    <t>125/33</t>
  </si>
  <si>
    <t>125/34</t>
  </si>
  <si>
    <t>125/38</t>
  </si>
  <si>
    <t>125/36</t>
  </si>
  <si>
    <t>125/43</t>
  </si>
  <si>
    <t>123/3</t>
  </si>
  <si>
    <t>125/45</t>
  </si>
  <si>
    <t>125/23</t>
  </si>
  <si>
    <t>125/19</t>
  </si>
  <si>
    <t>wieczyste użytkowanie gruntów</t>
  </si>
  <si>
    <t>z tego:</t>
  </si>
  <si>
    <t>GKN.III-7723-1-4-1/3/00 z dnia 17.04.2000</t>
  </si>
  <si>
    <t>GKN.I1LT.7723 -1-4-1/2/2000 z dnia 13.04.2000 r.</t>
  </si>
  <si>
    <r>
      <t>Pow.          w m</t>
    </r>
    <r>
      <rPr>
        <b/>
        <vertAlign val="superscript"/>
        <sz val="10"/>
        <rFont val="Arial"/>
        <family val="2"/>
      </rPr>
      <t xml:space="preserve">2 </t>
    </r>
  </si>
  <si>
    <t>GKN.HI.OT.77  23-1-4-1/1/01z dnia 23.04.2000</t>
  </si>
  <si>
    <t>Akt not. Rep. Nr 2986/00</t>
  </si>
  <si>
    <t>194/6</t>
  </si>
  <si>
    <t>524/10</t>
  </si>
  <si>
    <t>524/12</t>
  </si>
  <si>
    <t>524/13</t>
  </si>
  <si>
    <t>194/7</t>
  </si>
  <si>
    <t>Starostwo Powiatowe w Toruniu - teren po ZOZ</t>
  </si>
  <si>
    <t>GKN-III-7243-4/1/10/99 z 9-11-1999</t>
  </si>
  <si>
    <t>STAROSTWO POWIATOWE W TORUNIU</t>
  </si>
  <si>
    <t>Ul. Szosa Chełmińska 30/32</t>
  </si>
  <si>
    <t>67/26</t>
  </si>
  <si>
    <t xml:space="preserve"> 68/1</t>
  </si>
  <si>
    <t>87/12</t>
  </si>
  <si>
    <t>87/11</t>
  </si>
  <si>
    <t>87/10</t>
  </si>
  <si>
    <t>87/9</t>
  </si>
  <si>
    <t>PLACÓWKA OPIEKUŃCZO WYCHOWAWCZA</t>
  </si>
  <si>
    <t>287</t>
  </si>
  <si>
    <t>288</t>
  </si>
  <si>
    <t>702/3</t>
  </si>
  <si>
    <t>GKN.III.OT.77 23-1-4-1/5/00 z 19.12.2000r.</t>
  </si>
  <si>
    <t>55</t>
  </si>
  <si>
    <t>57/5</t>
  </si>
  <si>
    <t>81/12</t>
  </si>
  <si>
    <t>81/13</t>
  </si>
  <si>
    <t>81/6</t>
  </si>
  <si>
    <t>28/2</t>
  </si>
  <si>
    <t>Rep. A Nr 1909/00 z dnia 11-08-2000</t>
  </si>
  <si>
    <t>57/8</t>
  </si>
  <si>
    <t>57/10</t>
  </si>
  <si>
    <t>12, 13/2, 11/21</t>
  </si>
  <si>
    <t>Chełmża ul. Szewska 23</t>
  </si>
  <si>
    <t>Chełmża Hallera 7</t>
  </si>
  <si>
    <t>GKN. III.7243-4/1/6/00 z dnia 05-06-2000, GKN. III.7243-4/1/7/00 z dnia 5.06.2000 r. GKN. III.7243-4/1/8/00 z dnia 05-06-2000, Rep 2906/2001 -porozumienie z 27-06-2001 z UG Toruń ( różnica w wycenie gruntu do wyceny z decyzji Wojewody Kujawsko-Pomorskiego - 1846,20zł)</t>
  </si>
  <si>
    <t xml:space="preserve">Rep 2906/2001 -porozumienie z 27-06-2001 z UG Toruń </t>
  </si>
  <si>
    <t>ZESPÓŁ SZKÓŁ CKU</t>
  </si>
  <si>
    <t xml:space="preserve"> 70/4</t>
  </si>
  <si>
    <t xml:space="preserve"> 70/3</t>
  </si>
  <si>
    <t>67/40</t>
  </si>
  <si>
    <t>18/5</t>
  </si>
  <si>
    <t>81/17</t>
  </si>
  <si>
    <t>81/18</t>
  </si>
  <si>
    <t>81/20</t>
  </si>
  <si>
    <t>57/18</t>
  </si>
  <si>
    <t>57/19</t>
  </si>
  <si>
    <t>57/20</t>
  </si>
  <si>
    <t>57/21</t>
  </si>
  <si>
    <t>67/34</t>
  </si>
  <si>
    <t>67/35</t>
  </si>
  <si>
    <t>67/37</t>
  </si>
  <si>
    <t>67/38</t>
  </si>
  <si>
    <t>67/39</t>
  </si>
  <si>
    <t>253/1</t>
  </si>
  <si>
    <t>253/2</t>
  </si>
  <si>
    <t>253/3</t>
  </si>
  <si>
    <t>253/4</t>
  </si>
  <si>
    <t>253/5</t>
  </si>
  <si>
    <t>Grzywna</t>
  </si>
  <si>
    <t>4/4</t>
  </si>
  <si>
    <t>Krobia</t>
  </si>
  <si>
    <t>5/3</t>
  </si>
  <si>
    <t>14/20</t>
  </si>
  <si>
    <t>Łubianka</t>
  </si>
  <si>
    <t>200/16</t>
  </si>
  <si>
    <t>Chełmża ul. Wyszyńskiego</t>
  </si>
  <si>
    <t>16/22</t>
  </si>
  <si>
    <t>20/9</t>
  </si>
  <si>
    <t>Zajączkowo</t>
  </si>
  <si>
    <t>10/2</t>
  </si>
  <si>
    <t>3/2</t>
  </si>
  <si>
    <t>Nowa Chełmża</t>
  </si>
  <si>
    <t>42/3</t>
  </si>
  <si>
    <t>Lp.</t>
  </si>
  <si>
    <t>Grupa 6 urz. techniczne</t>
  </si>
  <si>
    <t>Zespół Szkół -  CKU w Gronowie</t>
  </si>
  <si>
    <t>Zespół Szkół  w Chełmży</t>
  </si>
  <si>
    <t>Powiatowy Ośrodek Dokumentacji Geodezyjnej i Kartograficznej - Gospodarstwo Pomocnicze Starostwo Powiatowe</t>
  </si>
  <si>
    <t>II A</t>
  </si>
  <si>
    <t>DPS w Dobrzejewicach</t>
  </si>
  <si>
    <t>Grupa 5 urządza. specj.</t>
  </si>
  <si>
    <t>Chełmża, ul. Św. Jana 18</t>
  </si>
  <si>
    <t>POWIATU</t>
  </si>
  <si>
    <t xml:space="preserve">WŁASNOŚĆ </t>
  </si>
  <si>
    <t>648 zł - prawo wieczystego użytkowania gruntów</t>
  </si>
  <si>
    <t>pozostałe:</t>
  </si>
  <si>
    <t>5092 zł - prawo wieczystego użytkowania gruntów</t>
  </si>
  <si>
    <t>19.936 zł - prawo wieczystego użytkowania gruntów</t>
  </si>
  <si>
    <t xml:space="preserve">określenie prawa własności </t>
  </si>
  <si>
    <t>81/21</t>
  </si>
  <si>
    <t>Łążynek</t>
  </si>
  <si>
    <t>Osówka</t>
  </si>
  <si>
    <t>172/1</t>
  </si>
  <si>
    <t>Świętosław</t>
  </si>
  <si>
    <t>32/2</t>
  </si>
  <si>
    <t>Kuczwały</t>
  </si>
  <si>
    <t>7/1</t>
  </si>
  <si>
    <t>10/1</t>
  </si>
  <si>
    <t>16/1</t>
  </si>
  <si>
    <t>18/3</t>
  </si>
  <si>
    <t>106/1</t>
  </si>
  <si>
    <t>Zarośla Cienkie</t>
  </si>
  <si>
    <t>158/19</t>
  </si>
  <si>
    <t>158/18</t>
  </si>
  <si>
    <t>156/6</t>
  </si>
  <si>
    <t>171/2</t>
  </si>
  <si>
    <t>Warszewice</t>
  </si>
  <si>
    <t>86/1</t>
  </si>
  <si>
    <t>91/1</t>
  </si>
  <si>
    <t>92/1</t>
  </si>
  <si>
    <t>93/1</t>
  </si>
  <si>
    <t>94/4</t>
  </si>
  <si>
    <t>Lubicz Dolny</t>
  </si>
  <si>
    <t>Starostwo Powiatowe</t>
  </si>
  <si>
    <t>20/22</t>
  </si>
  <si>
    <t>1/2</t>
  </si>
  <si>
    <t>101/5</t>
  </si>
  <si>
    <t>101/6</t>
  </si>
  <si>
    <t>Wykaz  gruntów - Powiat Toruński</t>
  </si>
  <si>
    <t>GP.7430-64/06-07z dnia 7-04-2006</t>
  </si>
  <si>
    <t>WRR/DT,77240-47/06 z dnia 21-04-2006</t>
  </si>
  <si>
    <t>WRR/DT,77240-56/06 z dnia 21-04-2006</t>
  </si>
  <si>
    <t>WRR/DT,77240-80/06 z dia 19-06-2006</t>
  </si>
  <si>
    <t>WRR/DT,77240-55/06 z dnia 19-04-2006</t>
  </si>
  <si>
    <t>WRR/DT,77240-110/06 z dnia 13-09-2006</t>
  </si>
  <si>
    <t>WRR/DT,77240-72/06 z dnia 02-06-2006</t>
  </si>
  <si>
    <t>WRR/DT,77240-79/06 z dnia 23-06-2006</t>
  </si>
  <si>
    <t>WRR/DT,77240-129/06 z dnia 03-11-2006</t>
  </si>
  <si>
    <t>WRR/DT,77240-57/06 z dnia 19-04-2006</t>
  </si>
  <si>
    <t>WRR/DT,77240-172/06 z dnia 11-01-2007</t>
  </si>
  <si>
    <t>WRR/DT,77240-83/06 z dnia 21-06-2006</t>
  </si>
  <si>
    <t>WRR/DT,77240-170/06 z dnia 11-01-2007</t>
  </si>
  <si>
    <t>WRR/DT,77240-171/06 z dnia 16-01-2007</t>
  </si>
  <si>
    <t>WRR/DT,77240-82/06 z dnia 24-06-2007</t>
  </si>
  <si>
    <t>GKM 7430/13/04 z dnia 30-09-2004</t>
  </si>
  <si>
    <t>GKM 7430/8/05 z dnia 02-08-2005</t>
  </si>
  <si>
    <t>WRR/DT,77240-84/06 z 19-06-2006</t>
  </si>
  <si>
    <t>Starostwo Powiatowe w Toruniu - grunty pod drogi powiatowe</t>
  </si>
  <si>
    <t>Realizacja inwestycji i zakupów inwestycyjnych wpływających na zmianę wartości majątku w 2007r.</t>
  </si>
  <si>
    <t>Grupa 0 grunty - Toruń</t>
  </si>
  <si>
    <t>Grupa 0 grunty - Powiat</t>
  </si>
  <si>
    <t>dochody z majątku</t>
  </si>
  <si>
    <t xml:space="preserve">dochody z majątku </t>
  </si>
  <si>
    <t xml:space="preserve">WARTOŚĆ  MAJĄTKU  POWIATU  W  UKŁADZIE  PORÓWNAWCZYM,   DOCHODY  Z  MIENIA  POWIATU </t>
  </si>
  <si>
    <t>POWIATOWY ZARZĄD DRÓG W TORUNIU</t>
  </si>
  <si>
    <t>Toruń ul. Polna 113a</t>
  </si>
  <si>
    <t>658/5</t>
  </si>
  <si>
    <t>658/10</t>
  </si>
  <si>
    <t>658/8</t>
  </si>
  <si>
    <t>1/4</t>
  </si>
  <si>
    <t>147/108</t>
  </si>
  <si>
    <t>PINB</t>
  </si>
  <si>
    <t>Data i nr decyzji komunalizacyjnej</t>
  </si>
  <si>
    <t>w  tym:</t>
  </si>
  <si>
    <t>w tym :</t>
  </si>
  <si>
    <t>Akt  notarialny  Rep.A nr  1915/2007</t>
  </si>
  <si>
    <t>GKN.1II.OT.77 23-1-4-1/1/01 z 23-04-2000, z tego :</t>
  </si>
  <si>
    <t>z   tego :</t>
  </si>
  <si>
    <t>GKN.III.OT.7723-1-4-1/3/00 z dnia 28.09.2000:</t>
  </si>
  <si>
    <t>GKN-HI-7723-1-4-1/4/00 z dnia 11 03.2000 r. wieczyste użytkowanie gruntów</t>
  </si>
  <si>
    <t>Toruń ul. Nad Strugą 2</t>
  </si>
  <si>
    <t>Akt not     Rep. 1800/2000 - użytkowanie wieczyste</t>
  </si>
  <si>
    <t>Zmiana wartości brutto  od ostatniej informacji</t>
  </si>
  <si>
    <t>Powiatowy Inspektorat nadzoru budowlanego w Toruniu</t>
  </si>
  <si>
    <t>Grupa 5 urządz. Specjalistyczne</t>
  </si>
  <si>
    <t>Grupa 4 urządzenia komputerowe</t>
  </si>
  <si>
    <t>Sprzedaż budynku mieszkalnego - 23.734zł,                        zakup wyposażenia ze środków bieżących - 37.607zł, likwidacja zużytego wyposażenia 32.767zł.</t>
  </si>
  <si>
    <t>Wyłączono z wykazu ze względu na odrębność majątku. Nie stanowi majątku powiatu.</t>
  </si>
  <si>
    <t>zakup sprzętu informatycznego - 8.022zł, wyposażenia biur (mebli biurowych. fax-u) - 3.711zł</t>
  </si>
  <si>
    <t>Zwiększenia: Wycena gruntu w Grzywnie- 33.182zł, protokoły przejęcia budowy chodników (Gmina Chełmża - 364.135zł, Gmina Lubicz - 56.144zł, Gmina Zławieś Wielka - 215.020zł, Gmina Czernikowo - 138.982zł, zakup materiałów do budowy chodników - 299.888zł, modernizacja drogi nr 2016 Łubianka-Kończewice - 899.863zł); Zakupy informatyczne:zakup 2 zestawów komputerowych - 4.066zł, zakupy pozostałe z wydatków bieżących  - 1.660zł (kompresor olejowy, niszczarka, drogomierz); zakupy inwestycyjne - 3.710zł (przyczepa lekka NEPTUN z nadstawką).  Likwidacja zużytego sprzętu: - 19.992zł</t>
  </si>
  <si>
    <t>XVI</t>
  </si>
  <si>
    <t>wycena własna</t>
  </si>
  <si>
    <t>Protokół przekazania PZD z komunalizacji</t>
  </si>
  <si>
    <r>
      <t>Zwiększenia:</t>
    </r>
    <r>
      <rPr>
        <sz val="10"/>
        <rFont val="Times New Roman"/>
        <family val="1"/>
      </rPr>
      <t xml:space="preserve"> 1.262.440zł  w tym: z wydatków bieżących - 25.500zł (zakup wyposażenia, oprogramowania),ze środków inwestycyjnych  - 1.109.380zł (1.000.000,00zł- zakup budynków przy ul.Hallera 25,  6.100zł -brama rolowana, 15.000zł, projekt opracowanie dokumentacji instalacji sygnalizacji przeciwpożarowej, 67.274zł wykonanie instalacji wykrywczej pożaru, 1.443zł-montaż ścianki aluminiowej ppoż oraz drzwi, 9.351zł-zakup sprzętu komputerowego, 5 539 zł-kserokopiarka, 4 673 zł, klimatyzator) z PFOŚiGW - 6.606zł (zakup notebooka z projektorem oraz wyposażenia), ze środków PFZGiK - 110.017zł (14.133zł wykonanie instalacji wykrywczej pożaru, 22.300zł montaż ścianki aluminiowej ppoż oraz drzwi, 8 179 zł modernizacja oświetlenia, 4.000zł zakup wyposażenia, 9 150zł-oprogramowanie, 52. 255zł zakup sprzętu komputerowego) ze środków unijnych - 1 672zł (zakup wyposażenia), pobór - 9 265 zł (zakup notebooka, oprogramowania, drukarki oraz wyposażenia) </t>
    </r>
  </si>
  <si>
    <r>
      <t>Zmniejszenia</t>
    </r>
    <r>
      <rPr>
        <sz val="10"/>
        <rFont val="Times New Roman"/>
        <family val="1"/>
      </rPr>
      <t>: 78 950zł w tym:   73 992 - likwidacja sprzętu komputerowego i wyposażenia, 4 958zł - przekazanie pawilonów do DPS w Browinie.</t>
    </r>
  </si>
  <si>
    <r>
      <t>zwiększenia:</t>
    </r>
    <r>
      <rPr>
        <sz val="10"/>
        <rFont val="Times New Roman"/>
        <family val="1"/>
      </rPr>
      <t xml:space="preserve"> wodomierz - 3.904zł, modernizacja łazienek dla osób niepełnosprawnych wraz z dokumentacją - 59.031zł, ekspertyza p.poż.-4.880zł, reduktor ciśnienia wody - 6.999zł, zestaw komputerowy -11.999zł, zamrażarka - 4.380zł, centrala telefoniczna - 7.497zł, pozostałe - 956zł                                                           z</t>
    </r>
    <r>
      <rPr>
        <u val="single"/>
        <sz val="10"/>
        <rFont val="Times New Roman"/>
        <family val="1"/>
      </rPr>
      <t xml:space="preserve">mniejszenia: </t>
    </r>
    <r>
      <rPr>
        <sz val="10"/>
        <rFont val="Times New Roman"/>
        <family val="1"/>
      </rPr>
      <t>likwidacja środków trwałych -11.307zł.</t>
    </r>
  </si>
  <si>
    <r>
      <t>Zwiększenia</t>
    </r>
    <r>
      <rPr>
        <sz val="9"/>
        <rFont val="Times New Roman"/>
        <family val="1"/>
      </rPr>
      <t xml:space="preserve">: Grunty - 12.504,00zł. -akt notarialny, umowa nieodpłatnego przekazania własności nieruchomości DPS Pigża,                                                      modernizacja łazienek - 13.233zł, adaptacja pomieszczenia na suszarnię -9.096zł, adaptacja pomieszczenia na pralnię - 6.607zł, instalacja monitoringu  - 3.660zł, wyposażenie stanowiska pracy - dozorca -18.200zł, wyposażenie pomieszczenia do suszenia - 3.998zł, zakup pozostałych sprzętów i wyposażenia - 25.247zł                                                                                                                                   </t>
    </r>
    <r>
      <rPr>
        <u val="single"/>
        <sz val="9"/>
        <rFont val="Times New Roman"/>
        <family val="1"/>
      </rPr>
      <t>Zmniejszenia</t>
    </r>
    <r>
      <rPr>
        <sz val="9"/>
        <rFont val="Times New Roman"/>
        <family val="1"/>
      </rPr>
      <t>: likwidacja sprzętów i urządzeń - 45.070zł</t>
    </r>
  </si>
  <si>
    <r>
      <t>Zwiększenia:</t>
    </r>
    <r>
      <rPr>
        <sz val="10"/>
        <rFont val="Times New Roman"/>
        <family val="1"/>
      </rPr>
      <t xml:space="preserve"> zakup wyposażenia warsztatu - 2.483zł, system przyzywowy - 4.493zł, wyposażenie pokoju dziennego w ŚDS (regał, kpl. wypoczynkowy, krzesła, stolik, segment) -  8.158zł, wyposażenie pracowni w ŚDS w tym utworzenie pracowni fryzjerskiej - 6.750zł, termos do przewożenia obiadów - 898zł ;wymiana pokrycia łącznika i ścian bocznych - 13.412zł, drobne wyposażenie kuchni - 2.974zł, wyposażenie pokoi mieszkańców - 5.939zł,  zakup telefonów komórkowych 4zł, instalacja domofonu do bramy wjazdowej - 1.073zł, zakup programów komputerowych -  500zł.                                                                                                                                                                                       </t>
    </r>
    <r>
      <rPr>
        <u val="single"/>
        <sz val="10"/>
        <rFont val="Times New Roman"/>
        <family val="1"/>
      </rPr>
      <t>Zmniejszenia:</t>
    </r>
    <r>
      <rPr>
        <sz val="10"/>
        <rFont val="Times New Roman"/>
        <family val="1"/>
      </rPr>
      <t xml:space="preserve">  likwidacja zżytego sprzętu (Odkurzacze- 2 szt.,lodówka,aparaty telefoniczne, czajniki bezprzewodowe,kosiarka do trawy, sterylizator Nysa, strug stołowy i inne) - 12.980zł.</t>
    </r>
  </si>
  <si>
    <r>
      <t xml:space="preserve">Zwiększenia: </t>
    </r>
    <r>
      <rPr>
        <sz val="10"/>
        <rFont val="Times New Roman"/>
        <family val="1"/>
      </rPr>
      <t xml:space="preserve">- zakupy inwestycyjne ( pralnica,zmywarka ) -18.500zł, pozostałe zakupy - 72.706zł ( wyposażenie kuchni ogólnej, standardy w pomieszczeniach wychowanków).  </t>
    </r>
    <r>
      <rPr>
        <u val="single"/>
        <sz val="10"/>
        <rFont val="Times New Roman"/>
        <family val="1"/>
      </rPr>
      <t>Zmniejszenia:</t>
    </r>
    <r>
      <rPr>
        <sz val="10"/>
        <rFont val="Times New Roman"/>
        <family val="1"/>
      </rPr>
      <t xml:space="preserve"> - 10.040zł ( likwidacja zniszczonego sprzętu i wyposażenia wychowanków )</t>
    </r>
  </si>
  <si>
    <t>Zwiększenie udziałów w Szpitalu Powiatowym Sp. Z o.o.  W  Chełmży  wg   stanu  na  dzień 31.10.2008  r.</t>
  </si>
  <si>
    <t>Zakup  laptopa 3.505,dokonano przegrupowania drukarki o wartości 390,- z grupy 8 do grupy 4 środków trwałych, zakup aparatu  telefonicznego- 129zł, zakup instrumentów muzycznych: (wiolonczele, saksofony, flet, klarnet) o łącznej wartości 23.605 , mebli - 10.500zł, odkurzacza - 332zł</t>
  </si>
  <si>
    <t>Drukarka o wartości 2185zł, monitor - 599zł, klawiatura do komputera 25zł, meble oraz wyposażenie do klasopracowni oraz pomieszczeń administracyjnych o wartości łącznej 8 779zł, różne pomoce dydaktyczne (rzutnik , aparat Hofmana, bindownica, gilotyna, radioodtwarzacz, mikrofon, telewizor,odtwarzacz DVD) o łącznej wartości 15.942zł,  kosiarka  695zł. Darowizna  od Rady Rodziców grzejnik i głośnik o wartości 303zł, kamery do systemu monitoringowego szkoły - 14 000,-. W ramach programu z EFS  wyposażenie pracowni komputerowych o wartości 69.510zł. Powiększono wartość zbiorów bibliotecznych o 815zł.W ramach programu EFS oprogramowanie do komputerów znajdujących się w klasopracowniach- 2.075zł, programy komputerowe do nauki w zawodach technik ekonomista oraz technik rachunkowości - 300zł. Licencje programu Corel do pracowni komputerowych - 1.798zł. Przeniesienie laptopa z grupy 8 do grupy 4.</t>
  </si>
  <si>
    <t>zakup laptopa, rutera oraz UPS-a -3.523zł, otrzymano patelnię elektryczną do stołówki szkolnej jako darowiznę z MOPS - wartość 7.167zł, zakupiono różne pomoce dydaktyczne do przedmiotów zawodowych np.: frytkownicę, patelnie, maszynkę do mięsa na ogólną wartość 623zł, zakupiono do stołówki szkolnej chłodziarkę  1.199zł Zakupiono drobne wyposażenie tj. aparat telefoniczny, czajnik, radiomagnetofon, drabinę - łącznie 1.175zł.Zakupiono również książki do biblioteki szkolnej - 654zł. W ramach darowizn szkoła otrzymała kamerę cyfrową o wartości 1.689zł ze Starostwa Powiatowego w Toruniu oraz taboret elektryczny i stół nierdzewny o wartości 2.833,zł z MOPS.</t>
  </si>
  <si>
    <r>
      <t>Zwiększenia</t>
    </r>
    <r>
      <rPr>
        <sz val="9"/>
        <rFont val="Times New Roman"/>
        <family val="1"/>
      </rPr>
      <t xml:space="preserve">: 16.140zł środki z EFS - sprzęt komputerowy i licencje na oprogramowanie, 213.622zł - sprzęt dydaktyczny zakupiony przy udziale dotacji z Ministerstwa Rolnictwa i Rozwoju Wsi, 169.861zł- środki Gospodarstwa Pomocniczego - samochód do przewozu uczniów, sprzęt komputerowy, urządzenia techniczne i narzędzia, 30.049zł - remont węzła cieplnego w internacie sfinansowany przez Starostwo, 294.360zł - zakończenie inwestycji pracownia gastronomiczna, 107.436zł - środki z budżetu - kosze do koszykówki, rozdrabniacz odpadów, wyposażenie internatu, pracowni i sal lekcyjnych, 20.622zł- dochody własne - wyposażenie szkoły i internatu.                                                                                                                           </t>
    </r>
    <r>
      <rPr>
        <u val="single"/>
        <sz val="9"/>
        <rFont val="Times New Roman"/>
        <family val="1"/>
      </rPr>
      <t>Zmniejszenia:</t>
    </r>
    <r>
      <rPr>
        <sz val="9"/>
        <rFont val="Times New Roman"/>
        <family val="1"/>
      </rPr>
      <t xml:space="preserve"> 33.428zł - likwidacja budynku portierni, sprzętu komputerowego oraz pozostałego wyposażenia.</t>
    </r>
  </si>
  <si>
    <t>Zakup laptopa na potrzeby Poradni - o wartości 3.480zł, wykładziny - 621zł, odkurzacza - 299zł, mebli do gabinetów terapeutycznych oraz administracyjnych - 4.000,zł,  laminatora -289zł,  aparatów telefonicznych-82zł, program antywirusowy o wartości 544,-</t>
  </si>
  <si>
    <r>
      <t>Zwiększenia:</t>
    </r>
    <r>
      <rPr>
        <sz val="10"/>
        <rFont val="Times New Roman"/>
        <family val="1"/>
      </rPr>
      <t xml:space="preserve">  27.131 zł w tym: z wydatków bieżących 11.123 zł(zakup wyposażenia, oprogramowania), zakup mebli i wyposażenia z PFRON - 8.127 zł,  zakup sprzętu komputerowego PFRON - 7.881 zł,                       </t>
    </r>
    <r>
      <rPr>
        <u val="single"/>
        <sz val="10"/>
        <rFont val="Times New Roman"/>
        <family val="1"/>
      </rPr>
      <t>Zmniejszenia</t>
    </r>
    <r>
      <rPr>
        <sz val="10"/>
        <rFont val="Times New Roman"/>
        <family val="1"/>
      </rPr>
      <t xml:space="preserve">:  30.351 zł w tym: 26.052zł likwidacja sprzętu komputerowego i wyposażenia, 4.299 zł nieodpłatne przekazanie mebli biurowych do "Caritas" Toruń. </t>
    </r>
  </si>
  <si>
    <t>Zwiększenia: zakup zestawów komputowych, drukarek, skanerów z Funduszu Pracy na rozwój systemu informatycznego w wysokości 151.729zł. 2) inwestycja w obcym środku trwałym (dotyczy Punktu Obsługi Bezrobotnych w Czernikowie) - 7.744 zł  3) zakup pozostałych środków trwałych tj. wyposażenia z Funduszu Pracy i EFS dla pośrednictwa i Klubu Pracy ( niszczarki, komputery, telewizory, projektor, skanery, drukarki) - 86.689 zł. 4) zakup wartości niematerialnych i prawnych -  20 014 zł  Zmniejszenia: - 141 771 zł ( likwidacja zużytych zestawów komputerowych, drukarek i monitorów, kserokopiarek- 108.577 zł, pozostałych środków trwałych:krzesła, telefony, czajniki, lampy biurowe, biurka, szafy, niszczarki - 33.194 zł)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</si>
</sst>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.0"/>
    <numFmt numFmtId="166" formatCode="0.000"/>
    <numFmt numFmtId="167" formatCode="0.000000"/>
    <numFmt numFmtId="168" formatCode="0.0000000"/>
    <numFmt numFmtId="169" formatCode="0.00000000"/>
    <numFmt numFmtId="170" formatCode="0.00000"/>
    <numFmt numFmtId="171" formatCode="0.0000"/>
    <numFmt numFmtId="172" formatCode="#,##0.000"/>
    <numFmt numFmtId="173" formatCode="#,##0.00000"/>
    <numFmt numFmtId="174" formatCode="#,##0.0"/>
    <numFmt numFmtId="175" formatCode="#,##0.000000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sz val="1.25"/>
      <color indexed="8"/>
      <name val="Arial"/>
      <family val="2"/>
    </font>
    <font>
      <b/>
      <sz val="1.25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name val="Times New Roman"/>
      <family val="1"/>
    </font>
    <font>
      <u val="single"/>
      <sz val="9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b/>
      <sz val="9"/>
      <name val="Times New Roman"/>
      <family val="1"/>
    </font>
    <font>
      <sz val="11"/>
      <name val="Arial CE"/>
      <family val="2"/>
    </font>
    <font>
      <sz val="12"/>
      <name val="Times New Roman"/>
      <family val="1"/>
    </font>
    <font>
      <b/>
      <sz val="1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4" fillId="0" borderId="0" xfId="0" applyFont="1" applyAlignment="1">
      <alignment/>
    </xf>
    <xf numFmtId="0" fontId="9" fillId="0" borderId="0" xfId="0" applyFont="1" applyAlignment="1">
      <alignment wrapText="1"/>
    </xf>
    <xf numFmtId="4" fontId="9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3" fontId="9" fillId="0" borderId="0" xfId="0" applyNumberFormat="1" applyFont="1" applyAlignment="1">
      <alignment/>
    </xf>
    <xf numFmtId="49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49" fontId="3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top"/>
      <protection/>
    </xf>
    <xf numFmtId="3" fontId="3" fillId="0" borderId="10" xfId="0" applyNumberFormat="1" applyFont="1" applyFill="1" applyBorder="1" applyAlignment="1" applyProtection="1">
      <alignment horizontal="right" vertical="top"/>
      <protection/>
    </xf>
    <xf numFmtId="49" fontId="3" fillId="0" borderId="10" xfId="0" applyNumberFormat="1" applyFont="1" applyFill="1" applyBorder="1" applyAlignment="1" applyProtection="1">
      <alignment horizontal="right" vertical="top"/>
      <protection/>
    </xf>
    <xf numFmtId="3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3" fontId="3" fillId="0" borderId="10" xfId="0" applyNumberFormat="1" applyFont="1" applyFill="1" applyBorder="1" applyAlignment="1" applyProtection="1">
      <alignment horizontal="right" vertical="top"/>
      <protection/>
    </xf>
    <xf numFmtId="49" fontId="3" fillId="0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49" fontId="3" fillId="0" borderId="10" xfId="0" applyNumberFormat="1" applyFont="1" applyFill="1" applyBorder="1" applyAlignment="1" applyProtection="1">
      <alignment horizontal="right" vertical="top" wrapText="1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0" fillId="0" borderId="10" xfId="0" applyBorder="1" applyAlignment="1">
      <alignment vertical="center" wrapText="1"/>
    </xf>
    <xf numFmtId="3" fontId="3" fillId="0" borderId="0" xfId="0" applyNumberFormat="1" applyFont="1" applyFill="1" applyBorder="1" applyAlignment="1" applyProtection="1">
      <alignment horizontal="right" vertical="top"/>
      <protection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 wrapText="1"/>
    </xf>
    <xf numFmtId="3" fontId="9" fillId="0" borderId="0" xfId="0" applyNumberFormat="1" applyFont="1" applyAlignment="1">
      <alignment horizontal="left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0" fontId="39" fillId="0" borderId="0" xfId="0" applyFont="1" applyAlignment="1">
      <alignment/>
    </xf>
    <xf numFmtId="3" fontId="11" fillId="0" borderId="0" xfId="0" applyNumberFormat="1" applyFont="1" applyAlignment="1">
      <alignment/>
    </xf>
    <xf numFmtId="0" fontId="41" fillId="0" borderId="0" xfId="0" applyFont="1" applyAlignment="1">
      <alignment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4" fontId="9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3" fontId="9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 wrapText="1"/>
    </xf>
    <xf numFmtId="3" fontId="9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3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wrapText="1"/>
    </xf>
    <xf numFmtId="3" fontId="1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/>
    </xf>
    <xf numFmtId="0" fontId="3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3" fontId="39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left"/>
    </xf>
    <xf numFmtId="0" fontId="9" fillId="0" borderId="10" xfId="0" applyFont="1" applyBorder="1" applyAlignment="1">
      <alignment vertical="center" wrapText="1"/>
    </xf>
    <xf numFmtId="3" fontId="9" fillId="0" borderId="10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wrapText="1"/>
    </xf>
    <xf numFmtId="4" fontId="9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3" fontId="41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41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left"/>
    </xf>
    <xf numFmtId="49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49" fontId="3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2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4" fontId="3" fillId="0" borderId="10" xfId="0" applyNumberFormat="1" applyFont="1" applyFill="1" applyBorder="1" applyAlignment="1" applyProtection="1">
      <alignment horizontal="right" vertical="top"/>
      <protection/>
    </xf>
    <xf numFmtId="3" fontId="3" fillId="0" borderId="10" xfId="0" applyNumberFormat="1" applyFont="1" applyFill="1" applyBorder="1" applyAlignment="1" applyProtection="1">
      <alignment horizontal="right" vertical="top" wrapText="1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4" fontId="37" fillId="0" borderId="10" xfId="0" applyNumberFormat="1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5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4" fontId="35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36" fillId="0" borderId="10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4" fontId="36" fillId="0" borderId="10" xfId="0" applyNumberFormat="1" applyFont="1" applyBorder="1" applyAlignment="1">
      <alignment vertical="center" wrapText="1"/>
    </xf>
    <xf numFmtId="4" fontId="37" fillId="0" borderId="10" xfId="0" applyNumberFormat="1" applyFont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/>
    </xf>
    <xf numFmtId="0" fontId="35" fillId="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Font="1" applyBorder="1" applyAlignment="1">
      <alignment vertical="top"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>
      <alignment vertical="top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WARTOŚĆ BRUTTO MAJĄTKU W LATACH 2003-2005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'[1]Arkusz1'!$B$1</c:f>
              <c:strCache>
                <c:ptCount val="1"/>
                <c:pt idx="0">
                  <c:v>WARTOŚĆ BRUTTO MAJĄTKU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'[1]Arkusz1'!$A$2:$A$4</c:f>
              <c:numCache>
                <c:ptCount val="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</c:numCache>
            </c:numRef>
          </c:cat>
          <c:val>
            <c:numRef>
              <c:f>'[1]Arkusz1'!$B$2:$B$4</c:f>
              <c:numCache>
                <c:ptCount val="3"/>
                <c:pt idx="0">
                  <c:v>48002583</c:v>
                </c:pt>
                <c:pt idx="1">
                  <c:v>50524512</c:v>
                </c:pt>
                <c:pt idx="2">
                  <c:v>54556346</c:v>
                </c:pt>
              </c:numCache>
            </c:numRef>
          </c:val>
          <c:shape val="cylinder"/>
        </c:ser>
        <c:shape val="cylinder"/>
        <c:axId val="43084645"/>
        <c:axId val="52217486"/>
      </c:bar3DChart>
      <c:catAx>
        <c:axId val="43084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217486"/>
        <c:crosses val="autoZero"/>
        <c:auto val="1"/>
        <c:lblOffset val="100"/>
        <c:tickLblSkip val="1"/>
        <c:noMultiLvlLbl val="0"/>
      </c:catAx>
      <c:valAx>
        <c:axId val="52217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84645"/>
        <c:crossesAt val="1"/>
        <c:crossBetween val="between"/>
        <c:dispUnits/>
        <c:majorUnit val="50000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181</xdr:row>
      <xdr:rowOff>0</xdr:rowOff>
    </xdr:from>
    <xdr:to>
      <xdr:col>9</xdr:col>
      <xdr:colOff>2162175</xdr:colOff>
      <xdr:row>181</xdr:row>
      <xdr:rowOff>0</xdr:rowOff>
    </xdr:to>
    <xdr:graphicFrame>
      <xdr:nvGraphicFramePr>
        <xdr:cNvPr id="1" name="Chart 1"/>
        <xdr:cNvGraphicFramePr/>
      </xdr:nvGraphicFramePr>
      <xdr:xfrm>
        <a:off x="0" y="64465200"/>
        <a:ext cx="14020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admin\Moje%20dokumenty\&#347;rodki%20trwa&#322;e%20wym\WYK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kres1"/>
      <sheetName val="Arkusz1"/>
      <sheetName val="Arkusz2"/>
      <sheetName val="Arkusz3"/>
    </sheetNames>
    <sheetDataSet>
      <sheetData sheetId="1">
        <row r="1">
          <cell r="B1" t="str">
            <v>WARTOŚĆ BRUTTO MAJĄTKU</v>
          </cell>
        </row>
        <row r="2">
          <cell r="A2">
            <v>2003</v>
          </cell>
          <cell r="B2">
            <v>48002583</v>
          </cell>
        </row>
        <row r="3">
          <cell r="A3">
            <v>2004</v>
          </cell>
          <cell r="B3">
            <v>50524512</v>
          </cell>
        </row>
        <row r="4">
          <cell r="A4">
            <v>2005</v>
          </cell>
          <cell r="B4">
            <v>54556346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"/>
  <sheetViews>
    <sheetView view="pageBreakPreview" zoomScale="75" zoomScaleNormal="75" zoomScaleSheetLayoutView="75" zoomScalePageLayoutView="0" workbookViewId="0" topLeftCell="A1">
      <pane xSplit="2" ySplit="7" topLeftCell="C17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04" sqref="C104"/>
    </sheetView>
  </sheetViews>
  <sheetFormatPr defaultColWidth="9.00390625" defaultRowHeight="12.75"/>
  <cols>
    <col min="1" max="1" width="5.375" style="4" customWidth="1"/>
    <col min="2" max="2" width="33.125" style="11" customWidth="1"/>
    <col min="3" max="3" width="17.375" style="4" customWidth="1"/>
    <col min="4" max="4" width="17.125" style="4" customWidth="1"/>
    <col min="5" max="5" width="13.125" style="6" customWidth="1"/>
    <col min="6" max="6" width="17.375" style="4" customWidth="1"/>
    <col min="7" max="8" width="17.125" style="4" customWidth="1"/>
    <col min="9" max="9" width="17.875" style="4" customWidth="1"/>
    <col min="10" max="10" width="47.25390625" style="7" customWidth="1"/>
    <col min="11" max="16384" width="9.125" style="4" customWidth="1"/>
  </cols>
  <sheetData>
    <row r="1" ht="29.25" customHeight="1">
      <c r="B1" s="5"/>
    </row>
    <row r="2" spans="2:10" ht="20.25" customHeight="1">
      <c r="B2" s="5"/>
      <c r="J2" s="137"/>
    </row>
    <row r="3" spans="2:10" ht="34.5" customHeight="1">
      <c r="B3" s="138" t="s">
        <v>238</v>
      </c>
      <c r="C3" s="139"/>
      <c r="D3" s="139"/>
      <c r="E3" s="139"/>
      <c r="F3" s="139"/>
      <c r="G3" s="139"/>
      <c r="H3" s="139"/>
      <c r="I3" s="139"/>
      <c r="J3" s="137"/>
    </row>
    <row r="4" spans="1:9" ht="15">
      <c r="A4" s="8"/>
      <c r="B4" s="9"/>
      <c r="C4" s="8"/>
      <c r="D4" s="8"/>
      <c r="E4" s="10"/>
      <c r="F4" s="8"/>
      <c r="G4" s="8"/>
      <c r="H4" s="8"/>
      <c r="I4" s="8"/>
    </row>
    <row r="5" spans="1:10" s="6" customFormat="1" ht="29.25" customHeight="1">
      <c r="A5" s="129" t="s">
        <v>168</v>
      </c>
      <c r="B5" s="131" t="s">
        <v>3</v>
      </c>
      <c r="C5" s="133" t="s">
        <v>1</v>
      </c>
      <c r="D5" s="133" t="s">
        <v>2</v>
      </c>
      <c r="E5" s="135" t="s">
        <v>257</v>
      </c>
      <c r="F5" s="133" t="s">
        <v>1</v>
      </c>
      <c r="G5" s="133" t="s">
        <v>2</v>
      </c>
      <c r="H5" s="135" t="s">
        <v>183</v>
      </c>
      <c r="I5" s="135" t="s">
        <v>0</v>
      </c>
      <c r="J5" s="135" t="s">
        <v>233</v>
      </c>
    </row>
    <row r="6" spans="1:10" s="6" customFormat="1" ht="46.5" customHeight="1">
      <c r="A6" s="130"/>
      <c r="B6" s="132"/>
      <c r="C6" s="134"/>
      <c r="D6" s="133"/>
      <c r="E6" s="140"/>
      <c r="F6" s="134"/>
      <c r="G6" s="133"/>
      <c r="H6" s="136"/>
      <c r="I6" s="141"/>
      <c r="J6" s="140"/>
    </row>
    <row r="7" spans="1:10" s="8" customFormat="1" ht="20.25" customHeight="1">
      <c r="A7" s="46">
        <v>1</v>
      </c>
      <c r="B7" s="45">
        <v>2</v>
      </c>
      <c r="C7" s="46">
        <v>6</v>
      </c>
      <c r="D7" s="46">
        <v>7</v>
      </c>
      <c r="E7" s="45">
        <v>5</v>
      </c>
      <c r="F7" s="46">
        <v>6</v>
      </c>
      <c r="G7" s="46">
        <v>7</v>
      </c>
      <c r="H7" s="46"/>
      <c r="I7" s="47">
        <v>8</v>
      </c>
      <c r="J7" s="48">
        <v>9</v>
      </c>
    </row>
    <row r="8" spans="1:10" s="38" customFormat="1" ht="21" customHeight="1">
      <c r="A8" s="49" t="s">
        <v>4</v>
      </c>
      <c r="B8" s="50" t="s">
        <v>38</v>
      </c>
      <c r="C8" s="51"/>
      <c r="D8" s="51"/>
      <c r="E8" s="52"/>
      <c r="F8" s="51"/>
      <c r="G8" s="51"/>
      <c r="H8" s="51"/>
      <c r="I8" s="51"/>
      <c r="J8" s="125" t="s">
        <v>274</v>
      </c>
    </row>
    <row r="9" spans="1:10" s="38" customFormat="1" ht="25.5">
      <c r="A9" s="53"/>
      <c r="B9" s="54" t="s">
        <v>39</v>
      </c>
      <c r="C9" s="55">
        <v>14495</v>
      </c>
      <c r="D9" s="55">
        <v>14495</v>
      </c>
      <c r="E9" s="56"/>
      <c r="F9" s="55">
        <v>14495</v>
      </c>
      <c r="G9" s="55">
        <v>14495</v>
      </c>
      <c r="H9" s="55" t="s">
        <v>178</v>
      </c>
      <c r="I9" s="51"/>
      <c r="J9" s="116"/>
    </row>
    <row r="10" spans="1:10" s="38" customFormat="1" ht="12.75">
      <c r="A10" s="53"/>
      <c r="B10" s="54" t="s">
        <v>40</v>
      </c>
      <c r="C10" s="55">
        <v>1338000</v>
      </c>
      <c r="D10" s="55">
        <v>1338000</v>
      </c>
      <c r="E10" s="55">
        <f>F10-C10</f>
        <v>300000</v>
      </c>
      <c r="F10" s="55">
        <v>1638000</v>
      </c>
      <c r="G10" s="55">
        <v>1638000</v>
      </c>
      <c r="H10" s="55" t="s">
        <v>177</v>
      </c>
      <c r="I10" s="55"/>
      <c r="J10" s="116"/>
    </row>
    <row r="11" spans="1:10" s="39" customFormat="1" ht="22.5" customHeight="1">
      <c r="A11" s="49"/>
      <c r="B11" s="50" t="s">
        <v>36</v>
      </c>
      <c r="C11" s="56">
        <f>SUM(C9:C10)</f>
        <v>1352495</v>
      </c>
      <c r="D11" s="56">
        <f>SUM(D9:D10)</f>
        <v>1352495</v>
      </c>
      <c r="E11" s="56">
        <f aca="true" t="shared" si="0" ref="E11:J11">SUM(E9:E10)</f>
        <v>300000</v>
      </c>
      <c r="F11" s="56">
        <f t="shared" si="0"/>
        <v>1652495</v>
      </c>
      <c r="G11" s="56">
        <f t="shared" si="0"/>
        <v>1652495</v>
      </c>
      <c r="H11" s="56">
        <f t="shared" si="0"/>
        <v>0</v>
      </c>
      <c r="I11" s="56">
        <f t="shared" si="0"/>
        <v>0</v>
      </c>
      <c r="J11" s="56">
        <f t="shared" si="0"/>
        <v>0</v>
      </c>
    </row>
    <row r="12" spans="1:10" s="39" customFormat="1" ht="30" customHeight="1">
      <c r="A12" s="49" t="s">
        <v>7</v>
      </c>
      <c r="B12" s="57" t="s">
        <v>38</v>
      </c>
      <c r="C12" s="55"/>
      <c r="D12" s="55"/>
      <c r="E12" s="55"/>
      <c r="F12" s="55"/>
      <c r="G12" s="55"/>
      <c r="H12" s="55"/>
      <c r="I12" s="58"/>
      <c r="J12" s="126" t="s">
        <v>268</v>
      </c>
    </row>
    <row r="13" spans="1:10" s="39" customFormat="1" ht="15" customHeight="1">
      <c r="A13" s="49"/>
      <c r="B13" s="59" t="s">
        <v>237</v>
      </c>
      <c r="C13" s="55"/>
      <c r="D13" s="56"/>
      <c r="E13" s="55"/>
      <c r="F13" s="55"/>
      <c r="G13" s="56"/>
      <c r="H13" s="49"/>
      <c r="I13" s="56">
        <v>370000</v>
      </c>
      <c r="J13" s="127"/>
    </row>
    <row r="14" spans="1:11" s="39" customFormat="1" ht="21" customHeight="1">
      <c r="A14" s="49"/>
      <c r="B14" s="54" t="s">
        <v>234</v>
      </c>
      <c r="C14" s="55">
        <v>228581</v>
      </c>
      <c r="D14" s="55">
        <v>228581</v>
      </c>
      <c r="E14" s="55">
        <f aca="true" t="shared" si="1" ref="E14:E25">F14-C14</f>
        <v>0</v>
      </c>
      <c r="F14" s="55">
        <v>228581</v>
      </c>
      <c r="G14" s="55">
        <v>228581</v>
      </c>
      <c r="H14" s="55"/>
      <c r="I14" s="58"/>
      <c r="J14" s="127"/>
      <c r="K14" s="40"/>
    </row>
    <row r="15" spans="1:10" s="39" customFormat="1" ht="21" customHeight="1">
      <c r="A15" s="49"/>
      <c r="B15" s="54" t="s">
        <v>235</v>
      </c>
      <c r="C15" s="55">
        <f>169694+4565</f>
        <v>174259</v>
      </c>
      <c r="D15" s="55">
        <f>C15</f>
        <v>174259</v>
      </c>
      <c r="E15" s="55">
        <f t="shared" si="1"/>
        <v>0</v>
      </c>
      <c r="F15" s="55">
        <f>169694+4565</f>
        <v>174259</v>
      </c>
      <c r="G15" s="55">
        <f>F15</f>
        <v>174259</v>
      </c>
      <c r="H15" s="55"/>
      <c r="I15" s="58"/>
      <c r="J15" s="127"/>
    </row>
    <row r="16" spans="1:10" s="39" customFormat="1" ht="21" customHeight="1">
      <c r="A16" s="49"/>
      <c r="B16" s="54" t="s">
        <v>41</v>
      </c>
      <c r="C16" s="55">
        <v>16452</v>
      </c>
      <c r="D16" s="55">
        <f>C16</f>
        <v>16452</v>
      </c>
      <c r="E16" s="55">
        <f t="shared" si="1"/>
        <v>0</v>
      </c>
      <c r="F16" s="55">
        <v>16452</v>
      </c>
      <c r="G16" s="55">
        <f>F16</f>
        <v>16452</v>
      </c>
      <c r="H16" s="55"/>
      <c r="I16" s="58"/>
      <c r="J16" s="127"/>
    </row>
    <row r="17" spans="1:10" s="39" customFormat="1" ht="21" customHeight="1">
      <c r="A17" s="49"/>
      <c r="B17" s="54" t="s">
        <v>42</v>
      </c>
      <c r="C17" s="55">
        <f>56640</f>
        <v>56640</v>
      </c>
      <c r="D17" s="55">
        <v>56640</v>
      </c>
      <c r="E17" s="55">
        <f t="shared" si="1"/>
        <v>0</v>
      </c>
      <c r="F17" s="55">
        <f>56640</f>
        <v>56640</v>
      </c>
      <c r="G17" s="55">
        <v>56640</v>
      </c>
      <c r="H17" s="49"/>
      <c r="I17" s="58"/>
      <c r="J17" s="127"/>
    </row>
    <row r="18" spans="1:10" s="39" customFormat="1" ht="21" customHeight="1">
      <c r="A18" s="49"/>
      <c r="B18" s="54" t="s">
        <v>6</v>
      </c>
      <c r="C18" s="55">
        <v>3405896</v>
      </c>
      <c r="D18" s="55">
        <v>2171674</v>
      </c>
      <c r="E18" s="55">
        <f t="shared" si="1"/>
        <v>1134430</v>
      </c>
      <c r="F18" s="55">
        <v>4540326</v>
      </c>
      <c r="G18" s="58">
        <v>3193545</v>
      </c>
      <c r="H18" s="55" t="s">
        <v>178</v>
      </c>
      <c r="I18" s="58"/>
      <c r="J18" s="127"/>
    </row>
    <row r="19" spans="1:10" s="39" customFormat="1" ht="21" customHeight="1">
      <c r="A19" s="49"/>
      <c r="B19" s="54" t="s">
        <v>27</v>
      </c>
      <c r="C19" s="55">
        <v>1264488</v>
      </c>
      <c r="D19" s="55">
        <v>593256</v>
      </c>
      <c r="E19" s="55">
        <f t="shared" si="1"/>
        <v>0</v>
      </c>
      <c r="F19" s="55">
        <v>1264488</v>
      </c>
      <c r="G19" s="55">
        <v>504742</v>
      </c>
      <c r="H19" s="55" t="s">
        <v>177</v>
      </c>
      <c r="I19" s="56"/>
      <c r="J19" s="127"/>
    </row>
    <row r="20" spans="1:10" s="39" customFormat="1" ht="21" customHeight="1">
      <c r="A20" s="49"/>
      <c r="B20" s="54" t="s">
        <v>9</v>
      </c>
      <c r="C20" s="55">
        <v>729773</v>
      </c>
      <c r="D20" s="55">
        <v>115854</v>
      </c>
      <c r="E20" s="55">
        <f t="shared" si="1"/>
        <v>-18</v>
      </c>
      <c r="F20" s="55">
        <f>560174.58+164474.56+5106</f>
        <v>729755</v>
      </c>
      <c r="G20" s="55">
        <v>81299</v>
      </c>
      <c r="H20" s="49"/>
      <c r="I20" s="56"/>
      <c r="J20" s="127"/>
    </row>
    <row r="21" spans="1:10" s="39" customFormat="1" ht="21" customHeight="1">
      <c r="A21" s="49"/>
      <c r="B21" s="54" t="s">
        <v>10</v>
      </c>
      <c r="C21" s="55">
        <v>39368</v>
      </c>
      <c r="D21" s="55">
        <v>0</v>
      </c>
      <c r="E21" s="55">
        <f t="shared" si="1"/>
        <v>591</v>
      </c>
      <c r="F21" s="55">
        <f>39368+590.52</f>
        <v>39959</v>
      </c>
      <c r="G21" s="55">
        <v>0</v>
      </c>
      <c r="H21" s="55"/>
      <c r="I21" s="58"/>
      <c r="J21" s="127"/>
    </row>
    <row r="22" spans="1:10" s="39" customFormat="1" ht="21" customHeight="1">
      <c r="A22" s="49"/>
      <c r="B22" s="54" t="s">
        <v>11</v>
      </c>
      <c r="C22" s="55">
        <v>179532</v>
      </c>
      <c r="D22" s="55">
        <v>46253</v>
      </c>
      <c r="E22" s="55">
        <f t="shared" si="1"/>
        <v>2493</v>
      </c>
      <c r="F22" s="55">
        <f>166331.18+15693.78</f>
        <v>182025</v>
      </c>
      <c r="G22" s="55">
        <v>36692</v>
      </c>
      <c r="H22" s="55"/>
      <c r="I22" s="58"/>
      <c r="J22" s="127"/>
    </row>
    <row r="23" spans="1:10" s="39" customFormat="1" ht="21" customHeight="1">
      <c r="A23" s="49"/>
      <c r="B23" s="54" t="s">
        <v>12</v>
      </c>
      <c r="C23" s="55">
        <v>146809</v>
      </c>
      <c r="D23" s="55">
        <v>71041</v>
      </c>
      <c r="E23" s="55">
        <f t="shared" si="1"/>
        <v>0</v>
      </c>
      <c r="F23" s="55">
        <v>146809</v>
      </c>
      <c r="G23" s="58">
        <v>52000</v>
      </c>
      <c r="H23" s="55"/>
      <c r="I23" s="58"/>
      <c r="J23" s="128" t="s">
        <v>269</v>
      </c>
    </row>
    <row r="24" spans="1:10" s="39" customFormat="1" ht="21" customHeight="1">
      <c r="A24" s="49"/>
      <c r="B24" s="54" t="s">
        <v>13</v>
      </c>
      <c r="C24" s="55">
        <v>669053</v>
      </c>
      <c r="D24" s="55">
        <v>29970</v>
      </c>
      <c r="E24" s="55">
        <f t="shared" si="1"/>
        <v>19751</v>
      </c>
      <c r="F24" s="55">
        <f>196444.06+483358.07+9002</f>
        <v>688804</v>
      </c>
      <c r="G24" s="55">
        <v>22367</v>
      </c>
      <c r="H24" s="55"/>
      <c r="I24" s="58"/>
      <c r="J24" s="127"/>
    </row>
    <row r="25" spans="1:10" s="39" customFormat="1" ht="21" customHeight="1">
      <c r="A25" s="49"/>
      <c r="B25" s="54" t="s">
        <v>32</v>
      </c>
      <c r="C25" s="55">
        <v>248583</v>
      </c>
      <c r="D25" s="55">
        <v>43487</v>
      </c>
      <c r="E25" s="55">
        <f t="shared" si="1"/>
        <v>26244</v>
      </c>
      <c r="F25" s="55">
        <f>271646.83+3180.07</f>
        <v>274827</v>
      </c>
      <c r="G25" s="55">
        <v>42650</v>
      </c>
      <c r="H25" s="55"/>
      <c r="I25" s="58"/>
      <c r="J25" s="127"/>
    </row>
    <row r="26" spans="1:10" s="39" customFormat="1" ht="30.75" customHeight="1">
      <c r="A26" s="49"/>
      <c r="B26" s="50" t="s">
        <v>36</v>
      </c>
      <c r="C26" s="56">
        <f>SUM(C13:C25)</f>
        <v>7159434</v>
      </c>
      <c r="D26" s="56">
        <f>SUM(D13:D25)</f>
        <v>3547467</v>
      </c>
      <c r="E26" s="56">
        <f>SUM(E13:E25)</f>
        <v>1183491</v>
      </c>
      <c r="F26" s="56">
        <f>SUM(F13:F25)</f>
        <v>8342925</v>
      </c>
      <c r="G26" s="56">
        <f>SUM(G13:G25)</f>
        <v>4409227</v>
      </c>
      <c r="H26" s="56">
        <f>SUM(H14:H25)</f>
        <v>0</v>
      </c>
      <c r="I26" s="56">
        <f>SUM(I13:I25)</f>
        <v>370000</v>
      </c>
      <c r="J26" s="56">
        <f>SUM(J13:J25)</f>
        <v>0</v>
      </c>
    </row>
    <row r="27" spans="1:10" s="39" customFormat="1" ht="78" customHeight="1">
      <c r="A27" s="49" t="s">
        <v>173</v>
      </c>
      <c r="B27" s="50" t="s">
        <v>172</v>
      </c>
      <c r="C27" s="55"/>
      <c r="D27" s="55"/>
      <c r="E27" s="55"/>
      <c r="F27" s="55"/>
      <c r="G27" s="55"/>
      <c r="H27" s="55"/>
      <c r="I27" s="56"/>
      <c r="J27" s="116" t="s">
        <v>263</v>
      </c>
    </row>
    <row r="28" spans="1:10" s="39" customFormat="1" ht="21" customHeight="1">
      <c r="A28" s="49"/>
      <c r="B28" s="54" t="s">
        <v>9</v>
      </c>
      <c r="C28" s="55">
        <v>5739</v>
      </c>
      <c r="D28" s="55">
        <v>0</v>
      </c>
      <c r="E28" s="55">
        <f>F28-C28</f>
        <v>8022</v>
      </c>
      <c r="F28" s="55">
        <v>13761</v>
      </c>
      <c r="G28" s="55">
        <v>0</v>
      </c>
      <c r="H28" s="55" t="s">
        <v>178</v>
      </c>
      <c r="I28" s="56"/>
      <c r="J28" s="116"/>
    </row>
    <row r="29" spans="1:10" s="39" customFormat="1" ht="21" customHeight="1">
      <c r="A29" s="49"/>
      <c r="B29" s="54" t="s">
        <v>10</v>
      </c>
      <c r="C29" s="55">
        <v>1197</v>
      </c>
      <c r="D29" s="55">
        <v>0</v>
      </c>
      <c r="E29" s="55">
        <f>F29-C29</f>
        <v>0</v>
      </c>
      <c r="F29" s="55">
        <v>1197</v>
      </c>
      <c r="G29" s="55">
        <v>0</v>
      </c>
      <c r="H29" s="55"/>
      <c r="I29" s="56"/>
      <c r="J29" s="116"/>
    </row>
    <row r="30" spans="1:10" s="39" customFormat="1" ht="21" customHeight="1">
      <c r="A30" s="49"/>
      <c r="B30" s="54" t="s">
        <v>13</v>
      </c>
      <c r="C30" s="55">
        <v>14102</v>
      </c>
      <c r="D30" s="55">
        <v>0</v>
      </c>
      <c r="E30" s="55">
        <f>F30-C30</f>
        <v>3711</v>
      </c>
      <c r="F30" s="55">
        <v>17813</v>
      </c>
      <c r="G30" s="55">
        <v>0</v>
      </c>
      <c r="H30" s="55" t="s">
        <v>177</v>
      </c>
      <c r="I30" s="56"/>
      <c r="J30" s="116"/>
    </row>
    <row r="31" spans="1:10" s="39" customFormat="1" ht="21" customHeight="1">
      <c r="A31" s="49"/>
      <c r="B31" s="54" t="s">
        <v>32</v>
      </c>
      <c r="C31" s="55">
        <v>4514</v>
      </c>
      <c r="D31" s="55">
        <v>0</v>
      </c>
      <c r="E31" s="55">
        <f>F31-C31</f>
        <v>0</v>
      </c>
      <c r="F31" s="55">
        <v>4514</v>
      </c>
      <c r="G31" s="55">
        <v>0</v>
      </c>
      <c r="H31" s="55"/>
      <c r="I31" s="56"/>
      <c r="J31" s="116"/>
    </row>
    <row r="32" spans="1:10" s="39" customFormat="1" ht="26.25" customHeight="1">
      <c r="A32" s="49"/>
      <c r="B32" s="50" t="s">
        <v>36</v>
      </c>
      <c r="C32" s="56">
        <f>SUM(C28:C31)</f>
        <v>25552</v>
      </c>
      <c r="D32" s="56">
        <f>SUM(D28:D31)</f>
        <v>0</v>
      </c>
      <c r="E32" s="56">
        <f>SUM(E28:E31)</f>
        <v>11733</v>
      </c>
      <c r="F32" s="56">
        <f>SUM(F28:F31)</f>
        <v>37285</v>
      </c>
      <c r="G32" s="56">
        <f>SUM(G28:G31)</f>
        <v>0</v>
      </c>
      <c r="H32" s="56"/>
      <c r="I32" s="56">
        <f>SUM(I28:I31)</f>
        <v>0</v>
      </c>
      <c r="J32" s="60"/>
    </row>
    <row r="33" spans="1:10" ht="51.75" customHeight="1">
      <c r="A33" s="61" t="s">
        <v>14</v>
      </c>
      <c r="B33" s="62" t="s">
        <v>171</v>
      </c>
      <c r="C33" s="63"/>
      <c r="D33" s="63"/>
      <c r="E33" s="63"/>
      <c r="F33" s="63"/>
      <c r="G33" s="63"/>
      <c r="H33" s="63"/>
      <c r="I33" s="63"/>
      <c r="J33" s="120" t="s">
        <v>276</v>
      </c>
    </row>
    <row r="34" spans="1:10" ht="32.25" customHeight="1">
      <c r="A34" s="61"/>
      <c r="B34" s="65" t="s">
        <v>237</v>
      </c>
      <c r="C34" s="63"/>
      <c r="D34" s="63"/>
      <c r="E34" s="63"/>
      <c r="F34" s="63"/>
      <c r="G34" s="63"/>
      <c r="H34" s="63"/>
      <c r="I34" s="63">
        <v>5600</v>
      </c>
      <c r="J34" s="115"/>
    </row>
    <row r="35" spans="1:10" ht="27.75" customHeight="1">
      <c r="A35" s="61"/>
      <c r="B35" s="66" t="s">
        <v>5</v>
      </c>
      <c r="C35" s="63">
        <v>49374</v>
      </c>
      <c r="D35" s="63">
        <f>C35</f>
        <v>49374</v>
      </c>
      <c r="E35" s="63">
        <f aca="true" t="shared" si="2" ref="E35:E40">F35-C35</f>
        <v>0</v>
      </c>
      <c r="F35" s="63">
        <v>49374</v>
      </c>
      <c r="G35" s="63">
        <f>F35</f>
        <v>49374</v>
      </c>
      <c r="H35" s="63" t="s">
        <v>178</v>
      </c>
      <c r="I35" s="63"/>
      <c r="J35" s="115"/>
    </row>
    <row r="36" spans="1:10" ht="27.75" customHeight="1">
      <c r="A36" s="61"/>
      <c r="B36" s="66" t="s">
        <v>6</v>
      </c>
      <c r="C36" s="63">
        <v>1491046</v>
      </c>
      <c r="D36" s="63">
        <v>1106330</v>
      </c>
      <c r="E36" s="63">
        <f t="shared" si="2"/>
        <v>24500</v>
      </c>
      <c r="F36" s="63">
        <v>1515546</v>
      </c>
      <c r="G36" s="63">
        <v>1093249</v>
      </c>
      <c r="H36" s="63" t="s">
        <v>177</v>
      </c>
      <c r="I36" s="63"/>
      <c r="J36" s="115"/>
    </row>
    <row r="37" spans="1:10" ht="27.75" customHeight="1">
      <c r="A37" s="61"/>
      <c r="B37" s="66" t="s">
        <v>8</v>
      </c>
      <c r="C37" s="63">
        <v>49669</v>
      </c>
      <c r="D37" s="63">
        <v>12688</v>
      </c>
      <c r="E37" s="63">
        <f t="shared" si="2"/>
        <v>0</v>
      </c>
      <c r="F37" s="63">
        <v>49669</v>
      </c>
      <c r="G37" s="63">
        <v>10453</v>
      </c>
      <c r="H37" s="63"/>
      <c r="I37" s="63"/>
      <c r="J37" s="115"/>
    </row>
    <row r="38" spans="1:10" ht="27.75" customHeight="1">
      <c r="A38" s="61"/>
      <c r="B38" s="66" t="s">
        <v>9</v>
      </c>
      <c r="C38" s="63">
        <v>26509</v>
      </c>
      <c r="D38" s="63">
        <v>4689</v>
      </c>
      <c r="E38" s="63">
        <f t="shared" si="2"/>
        <v>5508</v>
      </c>
      <c r="F38" s="63">
        <v>32017</v>
      </c>
      <c r="G38" s="63">
        <v>633</v>
      </c>
      <c r="H38" s="63"/>
      <c r="I38" s="63"/>
      <c r="J38" s="115"/>
    </row>
    <row r="39" spans="1:10" ht="27.75" customHeight="1">
      <c r="A39" s="61"/>
      <c r="B39" s="66" t="s">
        <v>13</v>
      </c>
      <c r="C39" s="63">
        <v>412585</v>
      </c>
      <c r="D39" s="63">
        <v>5740</v>
      </c>
      <c r="E39" s="63">
        <f t="shared" si="2"/>
        <v>107345</v>
      </c>
      <c r="F39" s="63">
        <v>519930</v>
      </c>
      <c r="G39" s="63">
        <v>4169</v>
      </c>
      <c r="H39" s="63"/>
      <c r="I39" s="63"/>
      <c r="J39" s="115"/>
    </row>
    <row r="40" spans="1:10" ht="27.75" customHeight="1">
      <c r="A40" s="61"/>
      <c r="B40" s="66" t="s">
        <v>32</v>
      </c>
      <c r="C40" s="63">
        <v>49673</v>
      </c>
      <c r="D40" s="63">
        <v>0</v>
      </c>
      <c r="E40" s="63">
        <f t="shared" si="2"/>
        <v>4173</v>
      </c>
      <c r="F40" s="63">
        <v>53846</v>
      </c>
      <c r="G40" s="63">
        <v>0</v>
      </c>
      <c r="H40" s="63"/>
      <c r="I40" s="63"/>
      <c r="J40" s="115"/>
    </row>
    <row r="41" spans="1:10" ht="21" customHeight="1">
      <c r="A41" s="61"/>
      <c r="B41" s="62" t="s">
        <v>36</v>
      </c>
      <c r="C41" s="67">
        <f>SUM(C35:C40)</f>
        <v>2078856</v>
      </c>
      <c r="D41" s="67">
        <f>SUM(D35:D40)</f>
        <v>1178821</v>
      </c>
      <c r="E41" s="67">
        <f>SUM(E35:E40)</f>
        <v>141526</v>
      </c>
      <c r="F41" s="67">
        <f>SUM(F35:F40)</f>
        <v>2220382</v>
      </c>
      <c r="G41" s="67">
        <f>SUM(G35:G40)</f>
        <v>1157878</v>
      </c>
      <c r="H41" s="67">
        <f>F41-F35</f>
        <v>2171008</v>
      </c>
      <c r="I41" s="67">
        <f>I34</f>
        <v>5600</v>
      </c>
      <c r="J41" s="68"/>
    </row>
    <row r="42" spans="1:10" ht="30" customHeight="1">
      <c r="A42" s="61" t="s">
        <v>15</v>
      </c>
      <c r="B42" s="62" t="s">
        <v>24</v>
      </c>
      <c r="C42" s="63"/>
      <c r="D42" s="63"/>
      <c r="E42" s="67"/>
      <c r="F42" s="63"/>
      <c r="G42" s="63"/>
      <c r="H42" s="108" t="s">
        <v>181</v>
      </c>
      <c r="I42" s="63"/>
      <c r="J42" s="120" t="s">
        <v>277</v>
      </c>
    </row>
    <row r="43" spans="1:10" ht="21" customHeight="1">
      <c r="A43" s="70"/>
      <c r="B43" s="66" t="s">
        <v>5</v>
      </c>
      <c r="C43" s="63">
        <v>5092</v>
      </c>
      <c r="D43" s="63">
        <v>5092</v>
      </c>
      <c r="E43" s="63">
        <f aca="true" t="shared" si="3" ref="E43:E49">F43-C43</f>
        <v>0</v>
      </c>
      <c r="F43" s="63">
        <v>5092</v>
      </c>
      <c r="G43" s="63">
        <v>5092</v>
      </c>
      <c r="H43" s="109"/>
      <c r="I43" s="63"/>
      <c r="J43" s="115"/>
    </row>
    <row r="44" spans="1:10" ht="21" customHeight="1">
      <c r="A44" s="70"/>
      <c r="B44" s="66" t="s">
        <v>6</v>
      </c>
      <c r="C44" s="63">
        <v>1831764</v>
      </c>
      <c r="D44" s="63">
        <v>1402550</v>
      </c>
      <c r="E44" s="63">
        <f t="shared" si="3"/>
        <v>0</v>
      </c>
      <c r="F44" s="63">
        <v>1831764</v>
      </c>
      <c r="G44" s="63">
        <v>1368204</v>
      </c>
      <c r="H44" s="63" t="s">
        <v>180</v>
      </c>
      <c r="I44" s="63"/>
      <c r="J44" s="115"/>
    </row>
    <row r="45" spans="1:10" ht="21" customHeight="1">
      <c r="A45" s="70"/>
      <c r="B45" s="66" t="s">
        <v>9</v>
      </c>
      <c r="C45" s="63">
        <v>21140</v>
      </c>
      <c r="D45" s="63">
        <v>754</v>
      </c>
      <c r="E45" s="63">
        <f t="shared" si="3"/>
        <v>3523</v>
      </c>
      <c r="F45" s="63">
        <v>24663</v>
      </c>
      <c r="G45" s="63">
        <v>0</v>
      </c>
      <c r="H45" s="63" t="s">
        <v>178</v>
      </c>
      <c r="I45" s="63"/>
      <c r="J45" s="115"/>
    </row>
    <row r="46" spans="1:10" ht="21" customHeight="1">
      <c r="A46" s="70"/>
      <c r="B46" s="66" t="s">
        <v>10</v>
      </c>
      <c r="C46" s="63">
        <v>5035</v>
      </c>
      <c r="D46" s="63">
        <v>0</v>
      </c>
      <c r="E46" s="63">
        <f t="shared" si="3"/>
        <v>7167</v>
      </c>
      <c r="F46" s="63">
        <v>12202</v>
      </c>
      <c r="G46" s="63">
        <v>6080</v>
      </c>
      <c r="H46" s="63" t="s">
        <v>177</v>
      </c>
      <c r="I46" s="63"/>
      <c r="J46" s="115"/>
    </row>
    <row r="47" spans="1:10" ht="21" customHeight="1">
      <c r="A47" s="70"/>
      <c r="B47" s="66" t="s">
        <v>12</v>
      </c>
      <c r="C47" s="63">
        <v>79549</v>
      </c>
      <c r="D47" s="63">
        <v>0</v>
      </c>
      <c r="E47" s="63">
        <f t="shared" si="3"/>
        <v>0</v>
      </c>
      <c r="F47" s="63">
        <v>79549</v>
      </c>
      <c r="G47" s="63">
        <v>0</v>
      </c>
      <c r="H47" s="63"/>
      <c r="I47" s="63"/>
      <c r="J47" s="115"/>
    </row>
    <row r="48" spans="1:10" ht="23.25" customHeight="1">
      <c r="A48" s="70"/>
      <c r="B48" s="66" t="s">
        <v>13</v>
      </c>
      <c r="C48" s="63">
        <v>656291</v>
      </c>
      <c r="D48" s="63">
        <v>6526</v>
      </c>
      <c r="E48" s="63">
        <f t="shared" si="3"/>
        <v>8173</v>
      </c>
      <c r="F48" s="63">
        <v>664464</v>
      </c>
      <c r="G48" s="63">
        <v>5285</v>
      </c>
      <c r="H48" s="63"/>
      <c r="I48" s="63"/>
      <c r="J48" s="115"/>
    </row>
    <row r="49" spans="1:10" ht="21" customHeight="1">
      <c r="A49" s="70"/>
      <c r="B49" s="66" t="s">
        <v>32</v>
      </c>
      <c r="C49" s="63">
        <v>10775</v>
      </c>
      <c r="D49" s="63">
        <v>0</v>
      </c>
      <c r="E49" s="63">
        <f t="shared" si="3"/>
        <v>1403</v>
      </c>
      <c r="F49" s="63">
        <v>12178</v>
      </c>
      <c r="G49" s="63">
        <v>0</v>
      </c>
      <c r="H49" s="63"/>
      <c r="I49" s="63"/>
      <c r="J49" s="115"/>
    </row>
    <row r="50" spans="1:10" s="6" customFormat="1" ht="24.75" customHeight="1">
      <c r="A50" s="61"/>
      <c r="B50" s="62" t="s">
        <v>36</v>
      </c>
      <c r="C50" s="67">
        <f>SUM(C43:C49)</f>
        <v>2609646</v>
      </c>
      <c r="D50" s="67">
        <f>SUM(D43:D49)</f>
        <v>1414922</v>
      </c>
      <c r="E50" s="67">
        <f>SUM(E43:E49)</f>
        <v>20266</v>
      </c>
      <c r="F50" s="67">
        <f>SUM(F43:F49)</f>
        <v>2629912</v>
      </c>
      <c r="G50" s="67">
        <f>SUM(G43:G49)</f>
        <v>1384661</v>
      </c>
      <c r="H50" s="67"/>
      <c r="I50" s="67">
        <f>SUM(I43:I49)</f>
        <v>0</v>
      </c>
      <c r="J50" s="68"/>
    </row>
    <row r="51" spans="1:10" s="6" customFormat="1" ht="39.75" customHeight="1">
      <c r="A51" s="61" t="s">
        <v>16</v>
      </c>
      <c r="B51" s="62" t="s">
        <v>29</v>
      </c>
      <c r="C51" s="67"/>
      <c r="D51" s="67"/>
      <c r="E51" s="67"/>
      <c r="F51" s="67"/>
      <c r="G51" s="67"/>
      <c r="H51" s="67"/>
      <c r="I51" s="67"/>
      <c r="J51" s="120" t="s">
        <v>275</v>
      </c>
    </row>
    <row r="52" spans="1:10" s="6" customFormat="1" ht="24" customHeight="1">
      <c r="A52" s="61"/>
      <c r="B52" s="66" t="s">
        <v>9</v>
      </c>
      <c r="C52" s="63">
        <v>20166</v>
      </c>
      <c r="D52" s="63">
        <v>1462</v>
      </c>
      <c r="E52" s="63">
        <f>F52-C52</f>
        <v>3895</v>
      </c>
      <c r="F52" s="63">
        <v>24061</v>
      </c>
      <c r="G52" s="63">
        <v>112</v>
      </c>
      <c r="H52" s="63" t="s">
        <v>178</v>
      </c>
      <c r="I52" s="67"/>
      <c r="J52" s="115"/>
    </row>
    <row r="53" spans="1:10" s="6" customFormat="1" ht="24" customHeight="1">
      <c r="A53" s="61"/>
      <c r="B53" s="54" t="s">
        <v>11</v>
      </c>
      <c r="C53" s="63"/>
      <c r="D53" s="63"/>
      <c r="E53" s="63">
        <f>F53-C53</f>
        <v>129</v>
      </c>
      <c r="F53" s="63">
        <v>129</v>
      </c>
      <c r="G53" s="63"/>
      <c r="H53" s="63"/>
      <c r="I53" s="67"/>
      <c r="J53" s="115"/>
    </row>
    <row r="54" spans="1:10" s="6" customFormat="1" ht="24" customHeight="1">
      <c r="A54" s="61"/>
      <c r="B54" s="66" t="s">
        <v>13</v>
      </c>
      <c r="C54" s="63">
        <v>166517</v>
      </c>
      <c r="D54" s="63">
        <v>4730</v>
      </c>
      <c r="E54" s="63">
        <f>F54-C54</f>
        <v>34047</v>
      </c>
      <c r="F54" s="63">
        <v>200564</v>
      </c>
      <c r="G54" s="63">
        <v>3960</v>
      </c>
      <c r="H54" s="63" t="s">
        <v>177</v>
      </c>
      <c r="I54" s="67"/>
      <c r="J54" s="115"/>
    </row>
    <row r="55" spans="1:10" s="6" customFormat="1" ht="24" customHeight="1">
      <c r="A55" s="61"/>
      <c r="B55" s="66" t="s">
        <v>32</v>
      </c>
      <c r="C55" s="63"/>
      <c r="D55" s="63"/>
      <c r="E55" s="63">
        <f>F55-C55</f>
        <v>1615</v>
      </c>
      <c r="F55" s="63">
        <v>1615</v>
      </c>
      <c r="G55" s="63">
        <v>0</v>
      </c>
      <c r="H55" s="63"/>
      <c r="I55" s="67"/>
      <c r="J55" s="115"/>
    </row>
    <row r="56" spans="1:10" s="6" customFormat="1" ht="31.5" customHeight="1">
      <c r="A56" s="61"/>
      <c r="B56" s="62" t="s">
        <v>36</v>
      </c>
      <c r="C56" s="67">
        <f aca="true" t="shared" si="4" ref="C56:I56">SUM(C51:C55)</f>
        <v>186683</v>
      </c>
      <c r="D56" s="67">
        <f t="shared" si="4"/>
        <v>6192</v>
      </c>
      <c r="E56" s="67">
        <f t="shared" si="4"/>
        <v>39686</v>
      </c>
      <c r="F56" s="67">
        <f t="shared" si="4"/>
        <v>226369</v>
      </c>
      <c r="G56" s="67">
        <f t="shared" si="4"/>
        <v>4072</v>
      </c>
      <c r="H56" s="67">
        <f t="shared" si="4"/>
        <v>0</v>
      </c>
      <c r="I56" s="67">
        <f t="shared" si="4"/>
        <v>0</v>
      </c>
      <c r="J56" s="68"/>
    </row>
    <row r="57" spans="1:10" s="6" customFormat="1" ht="45" customHeight="1">
      <c r="A57" s="61" t="s">
        <v>17</v>
      </c>
      <c r="B57" s="62" t="s">
        <v>170</v>
      </c>
      <c r="C57" s="67"/>
      <c r="D57" s="67"/>
      <c r="E57" s="67"/>
      <c r="F57" s="67"/>
      <c r="G57" s="67"/>
      <c r="H57" s="67"/>
      <c r="I57" s="67"/>
      <c r="J57" s="117" t="s">
        <v>278</v>
      </c>
    </row>
    <row r="58" spans="1:10" s="6" customFormat="1" ht="23.25" customHeight="1">
      <c r="A58" s="61"/>
      <c r="B58" s="65" t="s">
        <v>237</v>
      </c>
      <c r="C58" s="67"/>
      <c r="D58" s="67"/>
      <c r="E58" s="67"/>
      <c r="F58" s="67"/>
      <c r="G58" s="67"/>
      <c r="H58" s="67"/>
      <c r="I58" s="67">
        <f>20000</f>
        <v>20000</v>
      </c>
      <c r="J58" s="105"/>
    </row>
    <row r="59" spans="1:10" s="6" customFormat="1" ht="31.5" customHeight="1">
      <c r="A59" s="61"/>
      <c r="B59" s="66" t="s">
        <v>5</v>
      </c>
      <c r="C59" s="63">
        <v>2137976</v>
      </c>
      <c r="D59" s="63">
        <f>C59</f>
        <v>2137976</v>
      </c>
      <c r="E59" s="63">
        <f aca="true" t="shared" si="5" ref="E59:E68">F59-C59</f>
        <v>0</v>
      </c>
      <c r="F59" s="63">
        <v>2137976</v>
      </c>
      <c r="G59" s="63">
        <f>F59</f>
        <v>2137976</v>
      </c>
      <c r="H59" s="63" t="s">
        <v>178</v>
      </c>
      <c r="I59" s="67"/>
      <c r="J59" s="106"/>
    </row>
    <row r="60" spans="1:10" s="6" customFormat="1" ht="31.5" customHeight="1">
      <c r="A60" s="61"/>
      <c r="B60" s="66" t="s">
        <v>6</v>
      </c>
      <c r="C60" s="63">
        <v>9347739</v>
      </c>
      <c r="D60" s="63">
        <v>5126367</v>
      </c>
      <c r="E60" s="63">
        <f t="shared" si="5"/>
        <v>177831</v>
      </c>
      <c r="F60" s="63">
        <v>9525570</v>
      </c>
      <c r="G60" s="63">
        <v>5091383</v>
      </c>
      <c r="H60" s="63" t="s">
        <v>177</v>
      </c>
      <c r="I60" s="69"/>
      <c r="J60" s="106"/>
    </row>
    <row r="61" spans="1:10" s="6" customFormat="1" ht="31.5" customHeight="1">
      <c r="A61" s="61"/>
      <c r="B61" s="66" t="s">
        <v>8</v>
      </c>
      <c r="C61" s="63">
        <v>1039288</v>
      </c>
      <c r="D61" s="63">
        <v>200169</v>
      </c>
      <c r="E61" s="63">
        <f t="shared" si="5"/>
        <v>17200</v>
      </c>
      <c r="F61" s="63">
        <v>1056488</v>
      </c>
      <c r="G61" s="63">
        <v>200096</v>
      </c>
      <c r="H61" s="63"/>
      <c r="I61" s="63"/>
      <c r="J61" s="106"/>
    </row>
    <row r="62" spans="1:10" s="6" customFormat="1" ht="31.5" customHeight="1">
      <c r="A62" s="61"/>
      <c r="B62" s="66" t="s">
        <v>27</v>
      </c>
      <c r="C62" s="63">
        <v>8716</v>
      </c>
      <c r="D62" s="63">
        <v>2208</v>
      </c>
      <c r="E62" s="63">
        <f t="shared" si="5"/>
        <v>0</v>
      </c>
      <c r="F62" s="63">
        <v>8716</v>
      </c>
      <c r="G62" s="63">
        <v>988</v>
      </c>
      <c r="H62" s="63"/>
      <c r="I62" s="63"/>
      <c r="J62" s="106"/>
    </row>
    <row r="63" spans="1:10" s="6" customFormat="1" ht="31.5" customHeight="1">
      <c r="A63" s="61"/>
      <c r="B63" s="66" t="s">
        <v>9</v>
      </c>
      <c r="C63" s="63">
        <v>618656</v>
      </c>
      <c r="D63" s="63">
        <v>2813</v>
      </c>
      <c r="E63" s="63">
        <f t="shared" si="5"/>
        <v>43323</v>
      </c>
      <c r="F63" s="63">
        <v>661979</v>
      </c>
      <c r="G63" s="63">
        <v>14663</v>
      </c>
      <c r="H63" s="63"/>
      <c r="I63" s="63"/>
      <c r="J63" s="106"/>
    </row>
    <row r="64" spans="1:10" s="6" customFormat="1" ht="31.5" customHeight="1">
      <c r="A64" s="61"/>
      <c r="B64" s="66" t="s">
        <v>10</v>
      </c>
      <c r="C64" s="63">
        <v>176338</v>
      </c>
      <c r="D64" s="63">
        <v>0</v>
      </c>
      <c r="E64" s="63">
        <f t="shared" si="5"/>
        <v>101442</v>
      </c>
      <c r="F64" s="63">
        <v>277780</v>
      </c>
      <c r="G64" s="63">
        <v>0</v>
      </c>
      <c r="H64" s="63"/>
      <c r="I64" s="63"/>
      <c r="J64" s="106"/>
    </row>
    <row r="65" spans="1:10" s="6" customFormat="1" ht="31.5" customHeight="1">
      <c r="A65" s="61"/>
      <c r="B65" s="66" t="s">
        <v>11</v>
      </c>
      <c r="C65" s="63">
        <v>216549</v>
      </c>
      <c r="D65" s="63">
        <v>16397</v>
      </c>
      <c r="E65" s="63">
        <f t="shared" si="5"/>
        <v>5643</v>
      </c>
      <c r="F65" s="63">
        <v>222192</v>
      </c>
      <c r="G65" s="63">
        <v>13322</v>
      </c>
      <c r="H65" s="63"/>
      <c r="I65" s="63"/>
      <c r="J65" s="106"/>
    </row>
    <row r="66" spans="1:10" s="6" customFormat="1" ht="31.5" customHeight="1">
      <c r="A66" s="61"/>
      <c r="B66" s="66" t="s">
        <v>12</v>
      </c>
      <c r="C66" s="63">
        <v>371932</v>
      </c>
      <c r="D66" s="63">
        <v>0</v>
      </c>
      <c r="E66" s="63">
        <f t="shared" si="5"/>
        <v>255980</v>
      </c>
      <c r="F66" s="63">
        <v>627912</v>
      </c>
      <c r="G66" s="63">
        <v>0</v>
      </c>
      <c r="H66" s="63"/>
      <c r="I66" s="63"/>
      <c r="J66" s="106"/>
    </row>
    <row r="67" spans="1:10" s="6" customFormat="1" ht="42.75" customHeight="1">
      <c r="A67" s="61"/>
      <c r="B67" s="66" t="s">
        <v>13</v>
      </c>
      <c r="C67" s="63">
        <v>967360</v>
      </c>
      <c r="D67" s="63">
        <v>4624</v>
      </c>
      <c r="E67" s="63">
        <f t="shared" si="5"/>
        <v>215819</v>
      </c>
      <c r="F67" s="63">
        <v>1183179</v>
      </c>
      <c r="G67" s="63">
        <v>181828</v>
      </c>
      <c r="H67" s="63"/>
      <c r="I67" s="63"/>
      <c r="J67" s="115"/>
    </row>
    <row r="68" spans="1:10" s="6" customFormat="1" ht="31.5" customHeight="1">
      <c r="A68" s="61"/>
      <c r="B68" s="66" t="s">
        <v>32</v>
      </c>
      <c r="C68" s="63">
        <v>45047</v>
      </c>
      <c r="D68" s="63">
        <v>0</v>
      </c>
      <c r="E68" s="63">
        <f t="shared" si="5"/>
        <v>1424</v>
      </c>
      <c r="F68" s="63">
        <v>46471</v>
      </c>
      <c r="G68" s="63">
        <v>0</v>
      </c>
      <c r="H68" s="63"/>
      <c r="I68" s="63"/>
      <c r="J68" s="115"/>
    </row>
    <row r="69" spans="1:10" s="6" customFormat="1" ht="47.25" customHeight="1">
      <c r="A69" s="61"/>
      <c r="B69" s="62" t="s">
        <v>36</v>
      </c>
      <c r="C69" s="67">
        <f>SUM(C59:C68)</f>
        <v>14929601</v>
      </c>
      <c r="D69" s="67">
        <f>SUM(D59:D68)</f>
        <v>7490554</v>
      </c>
      <c r="E69" s="67">
        <f>SUM(E57:E68)</f>
        <v>818662</v>
      </c>
      <c r="F69" s="67">
        <f>SUM(F59:F68)</f>
        <v>15748263</v>
      </c>
      <c r="G69" s="67">
        <f>SUM(G59:G68)</f>
        <v>7640256</v>
      </c>
      <c r="H69" s="67"/>
      <c r="I69" s="67">
        <f>SUM(I58:I68)</f>
        <v>20000</v>
      </c>
      <c r="J69" s="71"/>
    </row>
    <row r="70" spans="1:10" s="6" customFormat="1" ht="39" customHeight="1">
      <c r="A70" s="61"/>
      <c r="B70" s="72" t="s">
        <v>43</v>
      </c>
      <c r="C70" s="67">
        <f>C41+C50+C56+C69</f>
        <v>19804786</v>
      </c>
      <c r="D70" s="67">
        <f>D41+D50+D56+D69</f>
        <v>10090489</v>
      </c>
      <c r="E70" s="67">
        <f>E41+E50+E56+E69</f>
        <v>1020140</v>
      </c>
      <c r="F70" s="67">
        <f>F41+F50+F56+F69</f>
        <v>20824926</v>
      </c>
      <c r="G70" s="67">
        <f>G41+G50+G56+G69</f>
        <v>10186867</v>
      </c>
      <c r="H70" s="67"/>
      <c r="I70" s="67">
        <f>I41+I50+I56+I69</f>
        <v>25600</v>
      </c>
      <c r="J70" s="73"/>
    </row>
    <row r="71" spans="1:10" s="6" customFormat="1" ht="47.25" customHeight="1">
      <c r="A71" s="61" t="s">
        <v>18</v>
      </c>
      <c r="B71" s="62" t="s">
        <v>47</v>
      </c>
      <c r="C71" s="67"/>
      <c r="D71" s="67"/>
      <c r="E71" s="67"/>
      <c r="F71" s="67"/>
      <c r="G71" s="67"/>
      <c r="H71" s="67"/>
      <c r="I71" s="67"/>
      <c r="J71" s="121" t="s">
        <v>270</v>
      </c>
    </row>
    <row r="72" spans="1:10" s="6" customFormat="1" ht="30.75" customHeight="1">
      <c r="A72" s="61"/>
      <c r="B72" s="65" t="s">
        <v>237</v>
      </c>
      <c r="C72" s="74"/>
      <c r="D72" s="74"/>
      <c r="E72" s="74"/>
      <c r="F72" s="74"/>
      <c r="G72" s="74"/>
      <c r="H72" s="74"/>
      <c r="I72" s="74"/>
      <c r="J72" s="113"/>
    </row>
    <row r="73" spans="1:10" s="6" customFormat="1" ht="27.75" customHeight="1">
      <c r="A73" s="61"/>
      <c r="B73" s="66" t="s">
        <v>5</v>
      </c>
      <c r="C73" s="63">
        <v>247936</v>
      </c>
      <c r="D73" s="63">
        <v>247936</v>
      </c>
      <c r="E73" s="63">
        <f aca="true" t="shared" si="6" ref="E73:E81">F73-C73</f>
        <v>0</v>
      </c>
      <c r="F73" s="63">
        <v>247936</v>
      </c>
      <c r="G73" s="63">
        <v>247936</v>
      </c>
      <c r="H73" s="108" t="s">
        <v>182</v>
      </c>
      <c r="I73" s="63"/>
      <c r="J73" s="122"/>
    </row>
    <row r="74" spans="1:10" s="6" customFormat="1" ht="23.25" customHeight="1">
      <c r="A74" s="61"/>
      <c r="B74" s="66" t="s">
        <v>6</v>
      </c>
      <c r="C74" s="63">
        <v>1535148</v>
      </c>
      <c r="D74" s="63">
        <v>1307093</v>
      </c>
      <c r="E74" s="63">
        <f t="shared" si="6"/>
        <v>74814</v>
      </c>
      <c r="F74" s="63">
        <v>1609962</v>
      </c>
      <c r="G74" s="63">
        <v>1327991</v>
      </c>
      <c r="H74" s="109"/>
      <c r="I74" s="63"/>
      <c r="J74" s="122"/>
    </row>
    <row r="75" spans="1:10" s="6" customFormat="1" ht="23.25" customHeight="1">
      <c r="A75" s="61"/>
      <c r="B75" s="66" t="s">
        <v>27</v>
      </c>
      <c r="C75" s="63">
        <v>175537</v>
      </c>
      <c r="D75" s="63">
        <v>54416</v>
      </c>
      <c r="E75" s="63">
        <f t="shared" si="6"/>
        <v>0</v>
      </c>
      <c r="F75" s="63">
        <v>175537</v>
      </c>
      <c r="G75" s="63">
        <v>42129</v>
      </c>
      <c r="H75" s="63" t="s">
        <v>180</v>
      </c>
      <c r="I75" s="63"/>
      <c r="J75" s="122"/>
    </row>
    <row r="76" spans="1:10" s="6" customFormat="1" ht="23.25" customHeight="1">
      <c r="A76" s="61"/>
      <c r="B76" s="66" t="s">
        <v>9</v>
      </c>
      <c r="C76" s="63">
        <v>85369</v>
      </c>
      <c r="D76" s="63">
        <v>7079</v>
      </c>
      <c r="E76" s="63">
        <f t="shared" si="6"/>
        <v>820</v>
      </c>
      <c r="F76" s="63">
        <v>86189</v>
      </c>
      <c r="G76" s="63">
        <v>12528</v>
      </c>
      <c r="H76" s="63" t="s">
        <v>178</v>
      </c>
      <c r="I76" s="63"/>
      <c r="J76" s="122"/>
    </row>
    <row r="77" spans="1:10" s="6" customFormat="1" ht="23.25" customHeight="1">
      <c r="A77" s="61"/>
      <c r="B77" s="66" t="s">
        <v>10</v>
      </c>
      <c r="C77" s="63">
        <v>84986</v>
      </c>
      <c r="D77" s="63">
        <v>0</v>
      </c>
      <c r="E77" s="63">
        <f t="shared" si="6"/>
        <v>4380</v>
      </c>
      <c r="F77" s="63">
        <v>89366</v>
      </c>
      <c r="G77" s="63">
        <v>4380</v>
      </c>
      <c r="H77" s="63" t="s">
        <v>177</v>
      </c>
      <c r="I77" s="63"/>
      <c r="J77" s="122"/>
    </row>
    <row r="78" spans="1:10" s="6" customFormat="1" ht="23.25" customHeight="1">
      <c r="A78" s="61"/>
      <c r="B78" s="66" t="s">
        <v>11</v>
      </c>
      <c r="C78" s="63">
        <v>510977</v>
      </c>
      <c r="D78" s="63">
        <v>62047</v>
      </c>
      <c r="E78" s="63">
        <f t="shared" si="6"/>
        <v>7497</v>
      </c>
      <c r="F78" s="63">
        <v>518474</v>
      </c>
      <c r="G78" s="63">
        <v>12841</v>
      </c>
      <c r="H78" s="63"/>
      <c r="I78" s="63"/>
      <c r="J78" s="122"/>
    </row>
    <row r="79" spans="1:10" s="6" customFormat="1" ht="23.25" customHeight="1">
      <c r="A79" s="61"/>
      <c r="B79" s="66" t="s">
        <v>12</v>
      </c>
      <c r="C79" s="63">
        <v>119926</v>
      </c>
      <c r="D79" s="63">
        <v>92943</v>
      </c>
      <c r="E79" s="63">
        <f t="shared" si="6"/>
        <v>0</v>
      </c>
      <c r="F79" s="63">
        <v>119926</v>
      </c>
      <c r="G79" s="63">
        <v>71355</v>
      </c>
      <c r="H79" s="63"/>
      <c r="I79" s="63"/>
      <c r="J79" s="122"/>
    </row>
    <row r="80" spans="1:10" s="6" customFormat="1" ht="23.25" customHeight="1">
      <c r="A80" s="61"/>
      <c r="B80" s="66" t="s">
        <v>13</v>
      </c>
      <c r="C80" s="63">
        <v>747573</v>
      </c>
      <c r="D80" s="63">
        <v>428</v>
      </c>
      <c r="E80" s="63">
        <f t="shared" si="6"/>
        <v>-290</v>
      </c>
      <c r="F80" s="63">
        <v>747283</v>
      </c>
      <c r="G80" s="63">
        <v>0</v>
      </c>
      <c r="H80" s="63"/>
      <c r="I80" s="63"/>
      <c r="J80" s="122"/>
    </row>
    <row r="81" spans="1:10" s="6" customFormat="1" ht="23.25" customHeight="1">
      <c r="A81" s="61"/>
      <c r="B81" s="66" t="s">
        <v>32</v>
      </c>
      <c r="C81" s="63">
        <v>5246</v>
      </c>
      <c r="D81" s="63">
        <v>0</v>
      </c>
      <c r="E81" s="63">
        <f t="shared" si="6"/>
        <v>1118</v>
      </c>
      <c r="F81" s="63">
        <v>6364</v>
      </c>
      <c r="G81" s="63">
        <v>0</v>
      </c>
      <c r="H81" s="63"/>
      <c r="I81" s="63"/>
      <c r="J81" s="122"/>
    </row>
    <row r="82" spans="1:10" s="41" customFormat="1" ht="32.25" customHeight="1">
      <c r="A82" s="75"/>
      <c r="B82" s="76" t="s">
        <v>36</v>
      </c>
      <c r="C82" s="77">
        <f>SUM(C71:C81)</f>
        <v>3512698</v>
      </c>
      <c r="D82" s="77">
        <f>SUM(D71:D81)</f>
        <v>1771942</v>
      </c>
      <c r="E82" s="77">
        <f>SUM(E71:E81)</f>
        <v>88339</v>
      </c>
      <c r="F82" s="77">
        <f>SUM(F71:F81)</f>
        <v>3601037</v>
      </c>
      <c r="G82" s="77">
        <f>SUM(G71:G81)</f>
        <v>1719160</v>
      </c>
      <c r="H82" s="77"/>
      <c r="I82" s="77">
        <f>SUM(I71:I81)</f>
        <v>0</v>
      </c>
      <c r="J82" s="78"/>
    </row>
    <row r="83" spans="1:10" s="6" customFormat="1" ht="41.25" customHeight="1">
      <c r="A83" s="61" t="s">
        <v>19</v>
      </c>
      <c r="B83" s="62" t="s">
        <v>48</v>
      </c>
      <c r="C83" s="67"/>
      <c r="D83" s="67"/>
      <c r="E83" s="67"/>
      <c r="F83" s="67"/>
      <c r="G83" s="67"/>
      <c r="H83" s="67"/>
      <c r="I83" s="67"/>
      <c r="J83" s="123" t="s">
        <v>271</v>
      </c>
    </row>
    <row r="84" spans="1:10" s="6" customFormat="1" ht="27" customHeight="1">
      <c r="A84" s="61"/>
      <c r="B84" s="65" t="s">
        <v>236</v>
      </c>
      <c r="C84" s="67"/>
      <c r="D84" s="67"/>
      <c r="E84" s="67"/>
      <c r="F84" s="67"/>
      <c r="G84" s="67"/>
      <c r="H84" s="67"/>
      <c r="I84" s="67">
        <v>2000</v>
      </c>
      <c r="J84" s="124"/>
    </row>
    <row r="85" spans="1:10" s="6" customFormat="1" ht="29.25" customHeight="1">
      <c r="A85" s="61"/>
      <c r="B85" s="66" t="s">
        <v>5</v>
      </c>
      <c r="C85" s="63">
        <v>27716</v>
      </c>
      <c r="D85" s="63">
        <v>27716</v>
      </c>
      <c r="E85" s="63">
        <f aca="true" t="shared" si="7" ref="E85:E94">F85-C85</f>
        <v>12504</v>
      </c>
      <c r="F85" s="63">
        <v>40220</v>
      </c>
      <c r="G85" s="63">
        <v>40220</v>
      </c>
      <c r="H85" s="63" t="s">
        <v>178</v>
      </c>
      <c r="I85" s="55"/>
      <c r="J85" s="124"/>
    </row>
    <row r="86" spans="1:10" s="6" customFormat="1" ht="23.25" customHeight="1">
      <c r="A86" s="61"/>
      <c r="B86" s="66" t="s">
        <v>6</v>
      </c>
      <c r="C86" s="63">
        <v>1183025</v>
      </c>
      <c r="D86" s="63">
        <v>1039182</v>
      </c>
      <c r="E86" s="63">
        <f t="shared" si="7"/>
        <v>32596</v>
      </c>
      <c r="F86" s="63">
        <v>1215621</v>
      </c>
      <c r="G86" s="63">
        <v>1053583</v>
      </c>
      <c r="H86" s="63" t="s">
        <v>177</v>
      </c>
      <c r="I86" s="63"/>
      <c r="J86" s="124"/>
    </row>
    <row r="87" spans="1:10" s="6" customFormat="1" ht="23.25" customHeight="1">
      <c r="A87" s="61"/>
      <c r="B87" s="66" t="s">
        <v>8</v>
      </c>
      <c r="C87" s="63">
        <v>164371</v>
      </c>
      <c r="D87" s="63">
        <v>88179</v>
      </c>
      <c r="E87" s="63">
        <f t="shared" si="7"/>
        <v>0</v>
      </c>
      <c r="F87" s="63">
        <v>164371</v>
      </c>
      <c r="G87" s="63">
        <v>80782</v>
      </c>
      <c r="H87" s="63"/>
      <c r="I87" s="63"/>
      <c r="J87" s="124"/>
    </row>
    <row r="88" spans="1:10" s="6" customFormat="1" ht="23.25" customHeight="1">
      <c r="A88" s="61"/>
      <c r="B88" s="66" t="s">
        <v>27</v>
      </c>
      <c r="C88" s="63">
        <v>87397</v>
      </c>
      <c r="D88" s="63">
        <v>2840</v>
      </c>
      <c r="E88" s="63">
        <f t="shared" si="7"/>
        <v>0</v>
      </c>
      <c r="F88" s="63">
        <v>87397</v>
      </c>
      <c r="G88" s="63">
        <v>0</v>
      </c>
      <c r="H88" s="63"/>
      <c r="I88" s="63"/>
      <c r="J88" s="124"/>
    </row>
    <row r="89" spans="1:10" s="6" customFormat="1" ht="23.25" customHeight="1">
      <c r="A89" s="61"/>
      <c r="B89" s="66" t="s">
        <v>260</v>
      </c>
      <c r="C89" s="63">
        <v>21973</v>
      </c>
      <c r="D89" s="63">
        <v>0</v>
      </c>
      <c r="E89" s="63">
        <f t="shared" si="7"/>
        <v>-8178</v>
      </c>
      <c r="F89" s="63">
        <v>13795</v>
      </c>
      <c r="G89" s="63">
        <v>4140</v>
      </c>
      <c r="H89" s="63"/>
      <c r="I89" s="63"/>
      <c r="J89" s="124"/>
    </row>
    <row r="90" spans="1:10" s="6" customFormat="1" ht="23.25" customHeight="1">
      <c r="A90" s="61"/>
      <c r="B90" s="66" t="s">
        <v>259</v>
      </c>
      <c r="C90" s="63"/>
      <c r="D90" s="63"/>
      <c r="E90" s="63"/>
      <c r="F90" s="63">
        <v>0</v>
      </c>
      <c r="G90" s="63">
        <v>18243</v>
      </c>
      <c r="H90" s="63"/>
      <c r="I90" s="63"/>
      <c r="J90" s="124"/>
    </row>
    <row r="91" spans="1:10" s="6" customFormat="1" ht="23.25" customHeight="1">
      <c r="A91" s="61"/>
      <c r="B91" s="66" t="s">
        <v>11</v>
      </c>
      <c r="C91" s="63">
        <v>58884</v>
      </c>
      <c r="D91" s="63">
        <v>1673</v>
      </c>
      <c r="E91" s="63">
        <f t="shared" si="7"/>
        <v>18200</v>
      </c>
      <c r="F91" s="63">
        <v>77084</v>
      </c>
      <c r="G91" s="63">
        <v>14673</v>
      </c>
      <c r="H91" s="63"/>
      <c r="I91" s="63"/>
      <c r="J91" s="124"/>
    </row>
    <row r="92" spans="1:10" s="6" customFormat="1" ht="25.5" customHeight="1">
      <c r="A92" s="61"/>
      <c r="B92" s="66" t="s">
        <v>12</v>
      </c>
      <c r="C92" s="63">
        <v>174091</v>
      </c>
      <c r="D92" s="63">
        <v>36681</v>
      </c>
      <c r="E92" s="63">
        <f t="shared" si="7"/>
        <v>0</v>
      </c>
      <c r="F92" s="63">
        <v>174091</v>
      </c>
      <c r="G92" s="63">
        <v>40214</v>
      </c>
      <c r="H92" s="63"/>
      <c r="I92" s="63"/>
      <c r="J92" s="124"/>
    </row>
    <row r="93" spans="1:10" s="6" customFormat="1" ht="20.25" customHeight="1">
      <c r="A93" s="61"/>
      <c r="B93" s="66" t="s">
        <v>13</v>
      </c>
      <c r="C93" s="63">
        <v>478790</v>
      </c>
      <c r="D93" s="63">
        <v>54963</v>
      </c>
      <c r="E93" s="63">
        <f t="shared" si="7"/>
        <v>-7647</v>
      </c>
      <c r="F93" s="63">
        <v>471143</v>
      </c>
      <c r="G93" s="63"/>
      <c r="H93" s="63"/>
      <c r="I93" s="63"/>
      <c r="J93" s="124"/>
    </row>
    <row r="94" spans="1:10" s="6" customFormat="1" ht="23.25" customHeight="1">
      <c r="A94" s="61"/>
      <c r="B94" s="66" t="s">
        <v>32</v>
      </c>
      <c r="C94" s="63">
        <v>4399</v>
      </c>
      <c r="D94" s="63">
        <v>0</v>
      </c>
      <c r="E94" s="63">
        <f t="shared" si="7"/>
        <v>0</v>
      </c>
      <c r="F94" s="63">
        <v>4399</v>
      </c>
      <c r="G94" s="63">
        <v>0</v>
      </c>
      <c r="H94" s="63"/>
      <c r="I94" s="63"/>
      <c r="J94" s="124"/>
    </row>
    <row r="95" spans="1:10" s="6" customFormat="1" ht="38.25" customHeight="1">
      <c r="A95" s="61"/>
      <c r="B95" s="62" t="s">
        <v>36</v>
      </c>
      <c r="C95" s="67">
        <f>SUM(C83:C94)</f>
        <v>2200646</v>
      </c>
      <c r="D95" s="67">
        <f>SUM(D83:D94)</f>
        <v>1251234</v>
      </c>
      <c r="E95" s="67">
        <f>SUM(E83:E94)</f>
        <v>47475</v>
      </c>
      <c r="F95" s="67">
        <f>SUM(F83:F94)</f>
        <v>2248121</v>
      </c>
      <c r="G95" s="67">
        <f>SUM(G83:G94)</f>
        <v>1251855</v>
      </c>
      <c r="H95" s="67"/>
      <c r="I95" s="67">
        <f>SUM(I83:I94)</f>
        <v>2000</v>
      </c>
      <c r="J95" s="68"/>
    </row>
    <row r="96" spans="1:10" s="6" customFormat="1" ht="29.25" customHeight="1">
      <c r="A96" s="61" t="s">
        <v>20</v>
      </c>
      <c r="B96" s="62" t="s">
        <v>46</v>
      </c>
      <c r="C96" s="67"/>
      <c r="D96" s="67"/>
      <c r="E96" s="67"/>
      <c r="F96" s="67"/>
      <c r="G96" s="67"/>
      <c r="H96" s="67"/>
      <c r="I96" s="67"/>
      <c r="J96" s="111" t="s">
        <v>261</v>
      </c>
    </row>
    <row r="97" spans="1:10" s="6" customFormat="1" ht="21" customHeight="1">
      <c r="A97" s="61"/>
      <c r="B97" s="65" t="s">
        <v>236</v>
      </c>
      <c r="C97" s="67"/>
      <c r="D97" s="67"/>
      <c r="E97" s="67"/>
      <c r="F97" s="67"/>
      <c r="G97" s="67"/>
      <c r="H97" s="67"/>
      <c r="I97" s="56">
        <v>2000</v>
      </c>
      <c r="J97" s="111"/>
    </row>
    <row r="98" spans="1:10" s="6" customFormat="1" ht="24" customHeight="1">
      <c r="A98" s="61"/>
      <c r="B98" s="66" t="s">
        <v>5</v>
      </c>
      <c r="C98" s="63">
        <v>83016</v>
      </c>
      <c r="D98" s="63">
        <f>C98</f>
        <v>83016</v>
      </c>
      <c r="E98" s="63">
        <f aca="true" t="shared" si="8" ref="E98:E107">F98-C98</f>
        <v>0</v>
      </c>
      <c r="F98" s="63">
        <v>83016</v>
      </c>
      <c r="G98" s="63">
        <f>F98</f>
        <v>83016</v>
      </c>
      <c r="H98" s="63" t="s">
        <v>178</v>
      </c>
      <c r="I98" s="63"/>
      <c r="J98" s="111"/>
    </row>
    <row r="99" spans="1:10" s="6" customFormat="1" ht="24" customHeight="1">
      <c r="A99" s="61"/>
      <c r="B99" s="66" t="s">
        <v>6</v>
      </c>
      <c r="C99" s="63">
        <v>2336884</v>
      </c>
      <c r="D99" s="63">
        <v>1449802</v>
      </c>
      <c r="E99" s="63">
        <f t="shared" si="8"/>
        <v>-23774</v>
      </c>
      <c r="F99" s="63">
        <v>2313110</v>
      </c>
      <c r="G99" s="63">
        <v>1411084</v>
      </c>
      <c r="H99" s="63" t="s">
        <v>177</v>
      </c>
      <c r="I99" s="67"/>
      <c r="J99" s="111"/>
    </row>
    <row r="100" spans="1:10" s="6" customFormat="1" ht="24" customHeight="1">
      <c r="A100" s="61"/>
      <c r="B100" s="66" t="s">
        <v>8</v>
      </c>
      <c r="C100" s="63">
        <v>705921</v>
      </c>
      <c r="D100" s="63">
        <v>360926</v>
      </c>
      <c r="E100" s="63">
        <f t="shared" si="8"/>
        <v>0</v>
      </c>
      <c r="F100" s="63">
        <v>705921</v>
      </c>
      <c r="G100" s="63">
        <v>329530</v>
      </c>
      <c r="H100" s="63"/>
      <c r="I100" s="67"/>
      <c r="J100" s="111"/>
    </row>
    <row r="101" spans="1:10" s="6" customFormat="1" ht="24" customHeight="1">
      <c r="A101" s="61"/>
      <c r="B101" s="66" t="s">
        <v>27</v>
      </c>
      <c r="C101" s="63">
        <v>786242</v>
      </c>
      <c r="D101" s="63">
        <v>693946</v>
      </c>
      <c r="E101" s="63">
        <f t="shared" si="8"/>
        <v>0</v>
      </c>
      <c r="F101" s="63">
        <v>786242</v>
      </c>
      <c r="G101" s="63">
        <v>641078</v>
      </c>
      <c r="H101" s="63"/>
      <c r="I101" s="67"/>
      <c r="J101" s="111"/>
    </row>
    <row r="102" spans="1:10" s="6" customFormat="1" ht="24" customHeight="1">
      <c r="A102" s="61"/>
      <c r="B102" s="66" t="s">
        <v>9</v>
      </c>
      <c r="C102" s="63">
        <v>49117</v>
      </c>
      <c r="D102" s="63">
        <v>2600</v>
      </c>
      <c r="E102" s="63">
        <f t="shared" si="8"/>
        <v>0</v>
      </c>
      <c r="F102" s="63">
        <v>49117</v>
      </c>
      <c r="G102" s="63">
        <v>1792</v>
      </c>
      <c r="H102" s="63"/>
      <c r="I102" s="67"/>
      <c r="J102" s="111"/>
    </row>
    <row r="103" spans="1:10" s="6" customFormat="1" ht="24" customHeight="1">
      <c r="A103" s="61"/>
      <c r="B103" s="66" t="s">
        <v>10</v>
      </c>
      <c r="C103" s="63">
        <v>28988</v>
      </c>
      <c r="D103" s="63">
        <v>1501</v>
      </c>
      <c r="E103" s="63">
        <f t="shared" si="8"/>
        <v>0</v>
      </c>
      <c r="F103" s="63">
        <v>28988</v>
      </c>
      <c r="G103" s="63">
        <v>564</v>
      </c>
      <c r="H103" s="63"/>
      <c r="I103" s="67"/>
      <c r="J103" s="111"/>
    </row>
    <row r="104" spans="1:10" s="6" customFormat="1" ht="24" customHeight="1">
      <c r="A104" s="61"/>
      <c r="B104" s="66" t="s">
        <v>11</v>
      </c>
      <c r="C104" s="63">
        <v>86063</v>
      </c>
      <c r="D104" s="63">
        <v>72353</v>
      </c>
      <c r="E104" s="63">
        <f t="shared" si="8"/>
        <v>0</v>
      </c>
      <c r="F104" s="63">
        <v>86063</v>
      </c>
      <c r="G104" s="63">
        <v>64047</v>
      </c>
      <c r="H104" s="63"/>
      <c r="I104" s="67"/>
      <c r="J104" s="111"/>
    </row>
    <row r="105" spans="1:10" s="6" customFormat="1" ht="24" customHeight="1">
      <c r="A105" s="61"/>
      <c r="B105" s="66" t="s">
        <v>12</v>
      </c>
      <c r="C105" s="63">
        <v>461370</v>
      </c>
      <c r="D105" s="63">
        <v>203232</v>
      </c>
      <c r="E105" s="63">
        <f t="shared" si="8"/>
        <v>0</v>
      </c>
      <c r="F105" s="63">
        <v>461370</v>
      </c>
      <c r="G105" s="63">
        <v>143452</v>
      </c>
      <c r="H105" s="63"/>
      <c r="I105" s="67"/>
      <c r="J105" s="111"/>
    </row>
    <row r="106" spans="1:10" s="6" customFormat="1" ht="24" customHeight="1">
      <c r="A106" s="61"/>
      <c r="B106" s="66" t="s">
        <v>13</v>
      </c>
      <c r="C106" s="63">
        <v>697639</v>
      </c>
      <c r="D106" s="63">
        <v>38785</v>
      </c>
      <c r="E106" s="63">
        <f t="shared" si="8"/>
        <v>4840</v>
      </c>
      <c r="F106" s="63">
        <v>702479</v>
      </c>
      <c r="G106" s="63">
        <v>28421</v>
      </c>
      <c r="H106" s="63"/>
      <c r="I106" s="67"/>
      <c r="J106" s="111"/>
    </row>
    <row r="107" spans="1:10" s="6" customFormat="1" ht="24" customHeight="1">
      <c r="A107" s="61"/>
      <c r="B107" s="66" t="s">
        <v>32</v>
      </c>
      <c r="C107" s="63">
        <v>38315</v>
      </c>
      <c r="D107" s="63">
        <v>0</v>
      </c>
      <c r="E107" s="63">
        <f t="shared" si="8"/>
        <v>0</v>
      </c>
      <c r="F107" s="63">
        <v>38315</v>
      </c>
      <c r="G107" s="63"/>
      <c r="H107" s="63"/>
      <c r="I107" s="67"/>
      <c r="J107" s="111"/>
    </row>
    <row r="108" spans="1:10" s="6" customFormat="1" ht="27" customHeight="1">
      <c r="A108" s="61"/>
      <c r="B108" s="62" t="s">
        <v>36</v>
      </c>
      <c r="C108" s="67">
        <f>SUM(C96:C107)</f>
        <v>5273555</v>
      </c>
      <c r="D108" s="67">
        <f>SUM(D96:D107)</f>
        <v>2906161</v>
      </c>
      <c r="E108" s="67">
        <f>SUM(E96:E107)</f>
        <v>-18934</v>
      </c>
      <c r="F108" s="67">
        <f>SUM(F96:F107)</f>
        <v>5254621</v>
      </c>
      <c r="G108" s="67">
        <f>SUM(G96:G107)</f>
        <v>2702984</v>
      </c>
      <c r="H108" s="67"/>
      <c r="I108" s="67">
        <f>SUM(I96:I107)</f>
        <v>2000</v>
      </c>
      <c r="J108" s="73"/>
    </row>
    <row r="109" spans="1:10" ht="29.25" customHeight="1">
      <c r="A109" s="61" t="s">
        <v>21</v>
      </c>
      <c r="B109" s="62" t="s">
        <v>174</v>
      </c>
      <c r="C109" s="63" t="s">
        <v>28</v>
      </c>
      <c r="D109" s="63"/>
      <c r="E109" s="67"/>
      <c r="F109" s="63" t="s">
        <v>28</v>
      </c>
      <c r="G109" s="63"/>
      <c r="H109" s="63"/>
      <c r="I109" s="63"/>
      <c r="J109" s="110" t="s">
        <v>272</v>
      </c>
    </row>
    <row r="110" spans="1:10" ht="17.25" customHeight="1">
      <c r="A110" s="61"/>
      <c r="B110" s="65" t="s">
        <v>237</v>
      </c>
      <c r="C110" s="63"/>
      <c r="D110" s="63"/>
      <c r="E110" s="67"/>
      <c r="F110" s="63"/>
      <c r="G110" s="63"/>
      <c r="H110" s="63"/>
      <c r="I110" s="67">
        <v>2500</v>
      </c>
      <c r="J110" s="111"/>
    </row>
    <row r="111" spans="1:10" ht="21" customHeight="1">
      <c r="A111" s="70"/>
      <c r="B111" s="66" t="s">
        <v>5</v>
      </c>
      <c r="C111" s="63">
        <v>295876</v>
      </c>
      <c r="D111" s="63">
        <v>295876</v>
      </c>
      <c r="E111" s="63">
        <f aca="true" t="shared" si="9" ref="E111:E120">F111-C111</f>
        <v>0</v>
      </c>
      <c r="F111" s="63">
        <v>295876</v>
      </c>
      <c r="G111" s="63">
        <v>295876</v>
      </c>
      <c r="H111" s="63" t="s">
        <v>178</v>
      </c>
      <c r="I111" s="80"/>
      <c r="J111" s="111"/>
    </row>
    <row r="112" spans="1:10" ht="21" customHeight="1">
      <c r="A112" s="70"/>
      <c r="B112" s="66" t="s">
        <v>6</v>
      </c>
      <c r="C112" s="63">
        <v>5812933</v>
      </c>
      <c r="D112" s="63">
        <v>5084650</v>
      </c>
      <c r="E112" s="63">
        <f t="shared" si="9"/>
        <v>13412</v>
      </c>
      <c r="F112" s="63">
        <v>5826345</v>
      </c>
      <c r="G112" s="63">
        <v>5009893</v>
      </c>
      <c r="H112" s="63" t="s">
        <v>177</v>
      </c>
      <c r="I112" s="63"/>
      <c r="J112" s="111"/>
    </row>
    <row r="113" spans="1:10" ht="21" customHeight="1">
      <c r="A113" s="70"/>
      <c r="B113" s="66" t="s">
        <v>8</v>
      </c>
      <c r="C113" s="63">
        <v>217445</v>
      </c>
      <c r="D113" s="63">
        <v>208476</v>
      </c>
      <c r="E113" s="63">
        <f t="shared" si="9"/>
        <v>0</v>
      </c>
      <c r="F113" s="63">
        <v>217445</v>
      </c>
      <c r="G113" s="63">
        <v>198690</v>
      </c>
      <c r="H113" s="63"/>
      <c r="I113" s="63"/>
      <c r="J113" s="111"/>
    </row>
    <row r="114" spans="1:10" ht="21" customHeight="1">
      <c r="A114" s="70"/>
      <c r="B114" s="66" t="s">
        <v>27</v>
      </c>
      <c r="C114" s="63">
        <v>58216</v>
      </c>
      <c r="D114" s="63">
        <v>13745</v>
      </c>
      <c r="E114" s="63">
        <f t="shared" si="9"/>
        <v>0</v>
      </c>
      <c r="F114" s="63">
        <v>58216</v>
      </c>
      <c r="G114" s="63">
        <v>11876</v>
      </c>
      <c r="H114" s="63"/>
      <c r="I114" s="63"/>
      <c r="J114" s="111"/>
    </row>
    <row r="115" spans="1:10" ht="21" customHeight="1">
      <c r="A115" s="70"/>
      <c r="B115" s="66" t="s">
        <v>9</v>
      </c>
      <c r="C115" s="63">
        <v>200136</v>
      </c>
      <c r="D115" s="63">
        <v>34198</v>
      </c>
      <c r="E115" s="63">
        <f t="shared" si="9"/>
        <v>-1359</v>
      </c>
      <c r="F115" s="63">
        <v>198777</v>
      </c>
      <c r="G115" s="63">
        <v>22046</v>
      </c>
      <c r="H115" s="63"/>
      <c r="I115" s="63"/>
      <c r="J115" s="111"/>
    </row>
    <row r="116" spans="1:10" ht="21" customHeight="1">
      <c r="A116" s="70"/>
      <c r="B116" s="66" t="s">
        <v>175</v>
      </c>
      <c r="C116" s="63">
        <v>95683</v>
      </c>
      <c r="D116" s="63">
        <v>15002</v>
      </c>
      <c r="E116" s="63">
        <f t="shared" si="9"/>
        <v>1478</v>
      </c>
      <c r="F116" s="63">
        <v>97161</v>
      </c>
      <c r="G116" s="63">
        <v>15452</v>
      </c>
      <c r="H116" s="63"/>
      <c r="I116" s="63"/>
      <c r="J116" s="111"/>
    </row>
    <row r="117" spans="1:10" ht="21" customHeight="1">
      <c r="A117" s="70"/>
      <c r="B117" s="66" t="s">
        <v>11</v>
      </c>
      <c r="C117" s="63">
        <v>199813</v>
      </c>
      <c r="D117" s="63">
        <v>51383</v>
      </c>
      <c r="E117" s="63">
        <f t="shared" si="9"/>
        <v>3732</v>
      </c>
      <c r="F117" s="63">
        <v>203545</v>
      </c>
      <c r="G117" s="63">
        <v>38771</v>
      </c>
      <c r="H117" s="63"/>
      <c r="I117" s="63"/>
      <c r="J117" s="111"/>
    </row>
    <row r="118" spans="1:10" ht="21" customHeight="1">
      <c r="A118" s="70"/>
      <c r="B118" s="66" t="s">
        <v>12</v>
      </c>
      <c r="C118" s="63">
        <v>321129</v>
      </c>
      <c r="D118" s="63">
        <v>196533</v>
      </c>
      <c r="E118" s="63">
        <f t="shared" si="9"/>
        <v>0</v>
      </c>
      <c r="F118" s="63">
        <v>321129</v>
      </c>
      <c r="G118" s="63">
        <v>142807</v>
      </c>
      <c r="H118" s="63"/>
      <c r="I118" s="63"/>
      <c r="J118" s="111"/>
    </row>
    <row r="119" spans="1:10" ht="21" customHeight="1">
      <c r="A119" s="70"/>
      <c r="B119" s="66" t="s">
        <v>13</v>
      </c>
      <c r="C119" s="63">
        <v>525551</v>
      </c>
      <c r="D119" s="63">
        <v>49377</v>
      </c>
      <c r="E119" s="63">
        <f t="shared" si="9"/>
        <v>15941</v>
      </c>
      <c r="F119" s="63">
        <v>541492</v>
      </c>
      <c r="G119" s="63">
        <v>37285</v>
      </c>
      <c r="H119" s="63"/>
      <c r="I119" s="63"/>
      <c r="J119" s="111"/>
    </row>
    <row r="120" spans="1:10" ht="21" customHeight="1">
      <c r="A120" s="70"/>
      <c r="B120" s="66" t="s">
        <v>32</v>
      </c>
      <c r="C120" s="63">
        <v>8487</v>
      </c>
      <c r="D120" s="63">
        <v>0</v>
      </c>
      <c r="E120" s="63">
        <f t="shared" si="9"/>
        <v>500</v>
      </c>
      <c r="F120" s="63">
        <v>8987</v>
      </c>
      <c r="G120" s="63"/>
      <c r="H120" s="63"/>
      <c r="I120" s="63"/>
      <c r="J120" s="111"/>
    </row>
    <row r="121" spans="1:10" s="6" customFormat="1" ht="29.25" customHeight="1">
      <c r="A121" s="61"/>
      <c r="B121" s="62" t="s">
        <v>36</v>
      </c>
      <c r="C121" s="67">
        <f>SUM(C109:C120)</f>
        <v>7735269</v>
      </c>
      <c r="D121" s="67">
        <f>SUM(D109:D120)</f>
        <v>5949240</v>
      </c>
      <c r="E121" s="67">
        <f>SUM(E109:E120)</f>
        <v>33704</v>
      </c>
      <c r="F121" s="67">
        <f>SUM(F109:F120)</f>
        <v>7768973</v>
      </c>
      <c r="G121" s="67">
        <f>SUM(G109:G120)</f>
        <v>5772696</v>
      </c>
      <c r="H121" s="67"/>
      <c r="I121" s="67">
        <f>SUM(I109:I120)</f>
        <v>2500</v>
      </c>
      <c r="J121" s="79"/>
    </row>
    <row r="122" spans="1:10" s="6" customFormat="1" ht="39.75" customHeight="1">
      <c r="A122" s="61"/>
      <c r="B122" s="62" t="s">
        <v>44</v>
      </c>
      <c r="C122" s="67">
        <f>C82+C95+C108+C121</f>
        <v>18722168</v>
      </c>
      <c r="D122" s="67">
        <f>D82+D95+D108+D121</f>
        <v>11878577</v>
      </c>
      <c r="E122" s="67">
        <f>E82+E95+E108+E121</f>
        <v>150584</v>
      </c>
      <c r="F122" s="67">
        <f>F82+F95+F108+F121</f>
        <v>18872752</v>
      </c>
      <c r="G122" s="67">
        <f>G82+G95+G108+G121</f>
        <v>11446695</v>
      </c>
      <c r="H122" s="67"/>
      <c r="I122" s="67">
        <f>I82+I95+I108+I121</f>
        <v>6500</v>
      </c>
      <c r="J122" s="73"/>
    </row>
    <row r="123" spans="1:10" s="6" customFormat="1" ht="36.75" customHeight="1">
      <c r="A123" s="61" t="s">
        <v>22</v>
      </c>
      <c r="B123" s="62" t="s">
        <v>30</v>
      </c>
      <c r="C123" s="67"/>
      <c r="D123" s="67"/>
      <c r="E123" s="67"/>
      <c r="F123" s="67"/>
      <c r="G123" s="67"/>
      <c r="H123" s="67"/>
      <c r="I123" s="67"/>
      <c r="J123" s="120" t="s">
        <v>264</v>
      </c>
    </row>
    <row r="124" spans="1:10" s="6" customFormat="1" ht="27.75" customHeight="1">
      <c r="A124" s="61"/>
      <c r="B124" s="65" t="s">
        <v>237</v>
      </c>
      <c r="C124" s="67"/>
      <c r="D124" s="67"/>
      <c r="E124" s="67"/>
      <c r="F124" s="67"/>
      <c r="G124" s="67"/>
      <c r="H124" s="67"/>
      <c r="I124" s="67"/>
      <c r="J124" s="120"/>
    </row>
    <row r="125" spans="1:10" s="6" customFormat="1" ht="27.75" customHeight="1">
      <c r="A125" s="61"/>
      <c r="B125" s="66" t="s">
        <v>5</v>
      </c>
      <c r="C125" s="67">
        <f>6797.98+13454+5760</f>
        <v>26012</v>
      </c>
      <c r="D125" s="67"/>
      <c r="E125" s="63">
        <f aca="true" t="shared" si="10" ref="E125:E134">F125-C125</f>
        <v>33182</v>
      </c>
      <c r="F125" s="67">
        <v>59194</v>
      </c>
      <c r="G125" s="67">
        <f>F125</f>
        <v>59194</v>
      </c>
      <c r="H125" s="81"/>
      <c r="I125" s="67"/>
      <c r="J125" s="120"/>
    </row>
    <row r="126" spans="1:10" s="6" customFormat="1" ht="27.75" customHeight="1">
      <c r="A126" s="61"/>
      <c r="B126" s="66" t="s">
        <v>6</v>
      </c>
      <c r="C126" s="63">
        <v>205274</v>
      </c>
      <c r="D126" s="63">
        <v>110689</v>
      </c>
      <c r="E126" s="63">
        <f t="shared" si="10"/>
        <v>0</v>
      </c>
      <c r="F126" s="63">
        <v>205274</v>
      </c>
      <c r="G126" s="63">
        <v>120594</v>
      </c>
      <c r="H126" s="63" t="s">
        <v>178</v>
      </c>
      <c r="I126" s="63"/>
      <c r="J126" s="113"/>
    </row>
    <row r="127" spans="1:10" s="6" customFormat="1" ht="27.75" customHeight="1">
      <c r="A127" s="61"/>
      <c r="B127" s="66" t="s">
        <v>8</v>
      </c>
      <c r="C127" s="63">
        <v>11134887</v>
      </c>
      <c r="D127" s="63">
        <v>9262905</v>
      </c>
      <c r="E127" s="63">
        <f t="shared" si="10"/>
        <v>1974032</v>
      </c>
      <c r="F127" s="63">
        <v>13108919</v>
      </c>
      <c r="G127" s="63">
        <v>10842526</v>
      </c>
      <c r="H127" s="63" t="s">
        <v>177</v>
      </c>
      <c r="I127" s="63"/>
      <c r="J127" s="113"/>
    </row>
    <row r="128" spans="1:10" s="6" customFormat="1" ht="27.75" customHeight="1">
      <c r="A128" s="61"/>
      <c r="B128" s="66" t="s">
        <v>27</v>
      </c>
      <c r="C128" s="63">
        <v>3503</v>
      </c>
      <c r="D128" s="63">
        <v>672</v>
      </c>
      <c r="E128" s="63">
        <f t="shared" si="10"/>
        <v>0</v>
      </c>
      <c r="F128" s="63">
        <v>3503</v>
      </c>
      <c r="G128" s="63">
        <v>426</v>
      </c>
      <c r="H128" s="63"/>
      <c r="I128" s="63"/>
      <c r="J128" s="113"/>
    </row>
    <row r="129" spans="1:10" s="6" customFormat="1" ht="27.75" customHeight="1">
      <c r="A129" s="61"/>
      <c r="B129" s="66" t="s">
        <v>9</v>
      </c>
      <c r="C129" s="63">
        <v>45370</v>
      </c>
      <c r="D129" s="63">
        <v>0</v>
      </c>
      <c r="E129" s="63">
        <f t="shared" si="10"/>
        <v>-1348</v>
      </c>
      <c r="F129" s="63">
        <v>44022</v>
      </c>
      <c r="G129" s="63">
        <v>0</v>
      </c>
      <c r="H129" s="63"/>
      <c r="I129" s="63"/>
      <c r="J129" s="113"/>
    </row>
    <row r="130" spans="1:11" s="6" customFormat="1" ht="27.75" customHeight="1">
      <c r="A130" s="61"/>
      <c r="B130" s="66" t="s">
        <v>10</v>
      </c>
      <c r="C130" s="63">
        <v>436562</v>
      </c>
      <c r="D130" s="63">
        <v>296541</v>
      </c>
      <c r="E130" s="63">
        <f t="shared" si="10"/>
        <v>0</v>
      </c>
      <c r="F130" s="63">
        <v>436562</v>
      </c>
      <c r="G130" s="63">
        <v>332004</v>
      </c>
      <c r="H130" s="63"/>
      <c r="I130" s="63"/>
      <c r="J130" s="113"/>
      <c r="K130" s="42"/>
    </row>
    <row r="131" spans="1:11" s="6" customFormat="1" ht="27.75" customHeight="1">
      <c r="A131" s="61"/>
      <c r="B131" s="66" t="s">
        <v>11</v>
      </c>
      <c r="C131" s="63">
        <v>26990</v>
      </c>
      <c r="D131" s="63">
        <v>0</v>
      </c>
      <c r="E131" s="63">
        <f t="shared" si="10"/>
        <v>-6117</v>
      </c>
      <c r="F131" s="63">
        <v>20873</v>
      </c>
      <c r="G131" s="63">
        <v>0</v>
      </c>
      <c r="H131" s="63"/>
      <c r="I131" s="63"/>
      <c r="J131" s="113"/>
      <c r="K131" s="42"/>
    </row>
    <row r="132" spans="1:11" s="6" customFormat="1" ht="27.75" customHeight="1">
      <c r="A132" s="61"/>
      <c r="B132" s="66" t="s">
        <v>12</v>
      </c>
      <c r="C132" s="63">
        <v>398070</v>
      </c>
      <c r="D132" s="63">
        <v>257717</v>
      </c>
      <c r="E132" s="63">
        <f t="shared" si="10"/>
        <v>3710</v>
      </c>
      <c r="F132" s="63">
        <v>401780</v>
      </c>
      <c r="G132" s="63">
        <v>216854</v>
      </c>
      <c r="H132" s="63"/>
      <c r="I132" s="63"/>
      <c r="J132" s="113"/>
      <c r="K132" s="42"/>
    </row>
    <row r="133" spans="1:10" s="6" customFormat="1" ht="27.75" customHeight="1">
      <c r="A133" s="61"/>
      <c r="B133" s="66" t="s">
        <v>13</v>
      </c>
      <c r="C133" s="63">
        <v>57700</v>
      </c>
      <c r="D133" s="63">
        <v>750</v>
      </c>
      <c r="E133" s="63">
        <f t="shared" si="10"/>
        <v>-6801</v>
      </c>
      <c r="F133" s="63">
        <v>50899</v>
      </c>
      <c r="G133" s="63">
        <v>5314</v>
      </c>
      <c r="H133" s="63"/>
      <c r="I133" s="63"/>
      <c r="J133" s="113"/>
    </row>
    <row r="134" spans="1:10" s="6" customFormat="1" ht="27.75" customHeight="1">
      <c r="A134" s="61"/>
      <c r="B134" s="66" t="s">
        <v>32</v>
      </c>
      <c r="C134" s="63">
        <v>12103</v>
      </c>
      <c r="D134" s="63">
        <v>0</v>
      </c>
      <c r="E134" s="63">
        <f t="shared" si="10"/>
        <v>0</v>
      </c>
      <c r="F134" s="63">
        <v>12103</v>
      </c>
      <c r="G134" s="63">
        <v>0</v>
      </c>
      <c r="H134" s="63"/>
      <c r="I134" s="63"/>
      <c r="J134" s="113"/>
    </row>
    <row r="135" spans="1:10" s="6" customFormat="1" ht="40.5" customHeight="1">
      <c r="A135" s="61"/>
      <c r="B135" s="62" t="s">
        <v>36</v>
      </c>
      <c r="C135" s="67">
        <f>SUM(C123:C134)</f>
        <v>12346471</v>
      </c>
      <c r="D135" s="67">
        <f>SUM(D123:D134)</f>
        <v>9929274</v>
      </c>
      <c r="E135" s="67">
        <f>SUM(E123:E134)</f>
        <v>1996658</v>
      </c>
      <c r="F135" s="67">
        <f>SUM(F123:F134)</f>
        <v>14343129</v>
      </c>
      <c r="G135" s="67">
        <f>SUM(G123:G134)</f>
        <v>11576912</v>
      </c>
      <c r="H135" s="67"/>
      <c r="I135" s="67">
        <f>SUM(I123:I134)</f>
        <v>0</v>
      </c>
      <c r="J135" s="73"/>
    </row>
    <row r="136" spans="1:10" s="6" customFormat="1" ht="71.25" customHeight="1">
      <c r="A136" s="61" t="s">
        <v>23</v>
      </c>
      <c r="B136" s="62" t="s">
        <v>45</v>
      </c>
      <c r="C136" s="67"/>
      <c r="D136" s="67"/>
      <c r="E136" s="67"/>
      <c r="F136" s="67"/>
      <c r="G136" s="67"/>
      <c r="H136" s="108" t="s">
        <v>179</v>
      </c>
      <c r="I136" s="67"/>
      <c r="J136" s="64"/>
    </row>
    <row r="137" spans="1:10" s="6" customFormat="1" ht="28.5" customHeight="1">
      <c r="A137" s="61"/>
      <c r="B137" s="66" t="s">
        <v>5</v>
      </c>
      <c r="C137" s="63">
        <v>648</v>
      </c>
      <c r="D137" s="63">
        <v>648</v>
      </c>
      <c r="E137" s="63">
        <f>F137-C137</f>
        <v>0</v>
      </c>
      <c r="F137" s="63">
        <v>648</v>
      </c>
      <c r="G137" s="63">
        <v>648</v>
      </c>
      <c r="H137" s="109"/>
      <c r="I137" s="67"/>
      <c r="J137" s="118" t="s">
        <v>279</v>
      </c>
    </row>
    <row r="138" spans="1:10" s="6" customFormat="1" ht="28.5" customHeight="1">
      <c r="A138" s="61"/>
      <c r="B138" s="66" t="s">
        <v>6</v>
      </c>
      <c r="C138" s="63">
        <v>1161298</v>
      </c>
      <c r="D138" s="63">
        <v>1003734</v>
      </c>
      <c r="E138" s="63">
        <f>F138-C138</f>
        <v>0</v>
      </c>
      <c r="F138" s="63">
        <v>1161298</v>
      </c>
      <c r="G138" s="63">
        <v>974701</v>
      </c>
      <c r="H138" s="63" t="s">
        <v>180</v>
      </c>
      <c r="I138" s="63"/>
      <c r="J138" s="119"/>
    </row>
    <row r="139" spans="1:10" s="6" customFormat="1" ht="28.5" customHeight="1">
      <c r="A139" s="61"/>
      <c r="B139" s="66" t="s">
        <v>9</v>
      </c>
      <c r="C139" s="63">
        <v>9854</v>
      </c>
      <c r="D139" s="63">
        <v>788</v>
      </c>
      <c r="E139" s="63">
        <f>F139-C139</f>
        <v>3480</v>
      </c>
      <c r="F139" s="63">
        <v>13334</v>
      </c>
      <c r="G139" s="63">
        <v>0</v>
      </c>
      <c r="H139" s="63" t="s">
        <v>178</v>
      </c>
      <c r="I139" s="63"/>
      <c r="J139" s="119"/>
    </row>
    <row r="140" spans="1:10" s="6" customFormat="1" ht="28.5" customHeight="1">
      <c r="A140" s="61"/>
      <c r="B140" s="66" t="s">
        <v>13</v>
      </c>
      <c r="C140" s="63">
        <v>86875</v>
      </c>
      <c r="D140" s="63">
        <v>4439</v>
      </c>
      <c r="E140" s="63">
        <f>F140-C140</f>
        <v>5291</v>
      </c>
      <c r="F140" s="63">
        <v>92166</v>
      </c>
      <c r="G140" s="63">
        <v>3465</v>
      </c>
      <c r="H140" s="63" t="s">
        <v>177</v>
      </c>
      <c r="I140" s="63"/>
      <c r="J140" s="119"/>
    </row>
    <row r="141" spans="1:10" s="6" customFormat="1" ht="28.5" customHeight="1">
      <c r="A141" s="61"/>
      <c r="B141" s="66" t="s">
        <v>32</v>
      </c>
      <c r="C141" s="63">
        <v>8513</v>
      </c>
      <c r="D141" s="63">
        <v>0</v>
      </c>
      <c r="E141" s="63">
        <f>F141-C141</f>
        <v>544</v>
      </c>
      <c r="F141" s="63">
        <v>9057</v>
      </c>
      <c r="G141" s="63">
        <v>0</v>
      </c>
      <c r="H141" s="63"/>
      <c r="I141" s="63"/>
      <c r="J141" s="119"/>
    </row>
    <row r="142" spans="1:10" s="6" customFormat="1" ht="39" customHeight="1">
      <c r="A142" s="61"/>
      <c r="B142" s="62" t="s">
        <v>36</v>
      </c>
      <c r="C142" s="67">
        <f>SUM(C136:C141)</f>
        <v>1267188</v>
      </c>
      <c r="D142" s="67">
        <f>SUM(D136:D141)</f>
        <v>1009609</v>
      </c>
      <c r="E142" s="67">
        <f>SUM(E136:E141)</f>
        <v>9315</v>
      </c>
      <c r="F142" s="67">
        <f>SUM(F136:F141)</f>
        <v>1276503</v>
      </c>
      <c r="G142" s="67">
        <f>SUM(G136:G141)</f>
        <v>978814</v>
      </c>
      <c r="H142" s="67"/>
      <c r="I142" s="67">
        <f>SUM(I136:I141)</f>
        <v>0</v>
      </c>
      <c r="J142" s="68"/>
    </row>
    <row r="143" spans="1:10" s="6" customFormat="1" ht="45.75" customHeight="1">
      <c r="A143" s="61" t="s">
        <v>25</v>
      </c>
      <c r="B143" s="62" t="s">
        <v>26</v>
      </c>
      <c r="C143" s="67"/>
      <c r="D143" s="67"/>
      <c r="E143" s="67"/>
      <c r="F143" s="67"/>
      <c r="G143" s="67"/>
      <c r="H143" s="67"/>
      <c r="I143" s="67"/>
      <c r="J143" s="110" t="s">
        <v>280</v>
      </c>
    </row>
    <row r="144" spans="1:10" s="6" customFormat="1" ht="25.5" customHeight="1">
      <c r="A144" s="61"/>
      <c r="B144" s="65" t="s">
        <v>237</v>
      </c>
      <c r="C144" s="67"/>
      <c r="D144" s="67"/>
      <c r="E144" s="67"/>
      <c r="F144" s="67"/>
      <c r="G144" s="67"/>
      <c r="H144" s="67"/>
      <c r="I144" s="67">
        <v>1500</v>
      </c>
      <c r="J144" s="110"/>
    </row>
    <row r="145" spans="1:10" s="6" customFormat="1" ht="25.5" customHeight="1">
      <c r="A145" s="61"/>
      <c r="B145" s="65"/>
      <c r="C145" s="67"/>
      <c r="D145" s="67"/>
      <c r="E145" s="67"/>
      <c r="F145" s="67"/>
      <c r="G145" s="67"/>
      <c r="H145" s="67"/>
      <c r="I145" s="56"/>
      <c r="J145" s="110"/>
    </row>
    <row r="146" spans="1:10" s="6" customFormat="1" ht="30.75" customHeight="1">
      <c r="A146" s="61"/>
      <c r="B146" s="66" t="s">
        <v>9</v>
      </c>
      <c r="C146" s="63">
        <v>96215</v>
      </c>
      <c r="D146" s="63">
        <v>16559</v>
      </c>
      <c r="E146" s="63">
        <f>F146-C146</f>
        <v>-7079</v>
      </c>
      <c r="F146" s="63">
        <f>82036.35+7099.22</f>
        <v>89136</v>
      </c>
      <c r="G146" s="63">
        <v>19298</v>
      </c>
      <c r="H146" s="63" t="s">
        <v>178</v>
      </c>
      <c r="I146" s="63"/>
      <c r="J146" s="111"/>
    </row>
    <row r="147" spans="1:10" s="6" customFormat="1" ht="30.75" customHeight="1">
      <c r="A147" s="61"/>
      <c r="B147" s="66" t="s">
        <v>169</v>
      </c>
      <c r="C147" s="63">
        <v>11905</v>
      </c>
      <c r="D147" s="63">
        <v>0</v>
      </c>
      <c r="E147" s="63">
        <f>F147-C147</f>
        <v>795</v>
      </c>
      <c r="F147" s="63">
        <f>12700.4</f>
        <v>12700</v>
      </c>
      <c r="G147" s="63">
        <v>0</v>
      </c>
      <c r="H147" s="63" t="s">
        <v>177</v>
      </c>
      <c r="I147" s="63"/>
      <c r="J147" s="111"/>
    </row>
    <row r="148" spans="1:10" s="6" customFormat="1" ht="30.75" customHeight="1">
      <c r="A148" s="61"/>
      <c r="B148" s="66" t="s">
        <v>12</v>
      </c>
      <c r="C148" s="63">
        <v>0</v>
      </c>
      <c r="D148" s="63">
        <v>0</v>
      </c>
      <c r="E148" s="63">
        <f>F148-C148</f>
        <v>0</v>
      </c>
      <c r="F148" s="63">
        <v>0</v>
      </c>
      <c r="G148" s="63">
        <v>0</v>
      </c>
      <c r="H148" s="63"/>
      <c r="I148" s="63"/>
      <c r="J148" s="111"/>
    </row>
    <row r="149" spans="1:10" s="6" customFormat="1" ht="30.75" customHeight="1">
      <c r="A149" s="61"/>
      <c r="B149" s="66" t="s">
        <v>13</v>
      </c>
      <c r="C149" s="63">
        <v>97776</v>
      </c>
      <c r="D149" s="63">
        <v>3190</v>
      </c>
      <c r="E149" s="63">
        <f>F149-C149</f>
        <v>2737</v>
      </c>
      <c r="F149" s="63">
        <f>13936.99+640.5+85935.25</f>
        <v>100513</v>
      </c>
      <c r="G149" s="63">
        <v>2697</v>
      </c>
      <c r="H149" s="63"/>
      <c r="I149" s="63"/>
      <c r="J149" s="111"/>
    </row>
    <row r="150" spans="1:10" s="6" customFormat="1" ht="30.75" customHeight="1">
      <c r="A150" s="61"/>
      <c r="B150" s="66" t="s">
        <v>32</v>
      </c>
      <c r="C150" s="63">
        <v>24759</v>
      </c>
      <c r="D150" s="63">
        <v>0</v>
      </c>
      <c r="E150" s="63">
        <f>F150-C150</f>
        <v>327</v>
      </c>
      <c r="F150" s="63">
        <f>25085.73</f>
        <v>25086</v>
      </c>
      <c r="G150" s="63">
        <v>0</v>
      </c>
      <c r="H150" s="63"/>
      <c r="I150" s="63"/>
      <c r="J150" s="111"/>
    </row>
    <row r="151" spans="1:10" s="6" customFormat="1" ht="35.25" customHeight="1">
      <c r="A151" s="61"/>
      <c r="B151" s="62" t="s">
        <v>36</v>
      </c>
      <c r="C151" s="67">
        <f>SUM(C143:C150)</f>
        <v>230655</v>
      </c>
      <c r="D151" s="67">
        <f>SUM(D143:D150)</f>
        <v>19749</v>
      </c>
      <c r="E151" s="67">
        <f>SUM(E143:E150)</f>
        <v>-3220</v>
      </c>
      <c r="F151" s="67">
        <f>SUM(F143:F150)</f>
        <v>227435</v>
      </c>
      <c r="G151" s="67">
        <f>SUM(G143:G150)</f>
        <v>21995</v>
      </c>
      <c r="H151" s="67"/>
      <c r="I151" s="67">
        <f>SUM(I143:I150)</f>
        <v>1500</v>
      </c>
      <c r="J151" s="68"/>
    </row>
    <row r="152" spans="1:10" ht="57" customHeight="1">
      <c r="A152" s="61" t="s">
        <v>33</v>
      </c>
      <c r="B152" s="62" t="s">
        <v>35</v>
      </c>
      <c r="C152" s="63"/>
      <c r="D152" s="63"/>
      <c r="E152" s="67"/>
      <c r="F152" s="63"/>
      <c r="G152" s="63"/>
      <c r="H152" s="63"/>
      <c r="I152" s="63"/>
      <c r="J152" s="112" t="s">
        <v>273</v>
      </c>
    </row>
    <row r="153" spans="1:10" ht="31.5" customHeight="1">
      <c r="A153" s="61"/>
      <c r="B153" s="65" t="s">
        <v>237</v>
      </c>
      <c r="C153" s="63"/>
      <c r="D153" s="63"/>
      <c r="E153" s="67"/>
      <c r="F153" s="63"/>
      <c r="G153" s="63"/>
      <c r="H153" s="63"/>
      <c r="I153" s="63">
        <v>500</v>
      </c>
      <c r="J153" s="112"/>
    </row>
    <row r="154" spans="1:10" ht="29.25" customHeight="1">
      <c r="A154" s="70"/>
      <c r="B154" s="66" t="s">
        <v>5</v>
      </c>
      <c r="C154" s="63">
        <v>165000</v>
      </c>
      <c r="D154" s="63">
        <v>165000</v>
      </c>
      <c r="E154" s="63">
        <f aca="true" t="shared" si="11" ref="E154:E160">F154-C154</f>
        <v>0</v>
      </c>
      <c r="F154" s="63">
        <v>165000</v>
      </c>
      <c r="G154" s="63">
        <v>165000</v>
      </c>
      <c r="H154" s="63" t="s">
        <v>178</v>
      </c>
      <c r="I154" s="63"/>
      <c r="J154" s="113"/>
    </row>
    <row r="155" spans="1:10" ht="29.25" customHeight="1">
      <c r="A155" s="70"/>
      <c r="B155" s="66" t="s">
        <v>6</v>
      </c>
      <c r="C155" s="63">
        <v>612647</v>
      </c>
      <c r="D155" s="63">
        <v>447455</v>
      </c>
      <c r="E155" s="63">
        <f t="shared" si="11"/>
        <v>0</v>
      </c>
      <c r="F155" s="82">
        <v>612647</v>
      </c>
      <c r="G155" s="82">
        <v>431737</v>
      </c>
      <c r="H155" s="63" t="s">
        <v>177</v>
      </c>
      <c r="I155" s="69"/>
      <c r="J155" s="113"/>
    </row>
    <row r="156" spans="1:10" ht="29.25" customHeight="1">
      <c r="A156" s="70"/>
      <c r="B156" s="66" t="s">
        <v>27</v>
      </c>
      <c r="C156" s="63">
        <v>21473</v>
      </c>
      <c r="D156" s="63">
        <v>15585</v>
      </c>
      <c r="E156" s="63">
        <f t="shared" si="11"/>
        <v>0</v>
      </c>
      <c r="F156" s="63">
        <v>21473</v>
      </c>
      <c r="G156" s="63">
        <v>12955</v>
      </c>
      <c r="H156" s="63"/>
      <c r="I156" s="63"/>
      <c r="J156" s="113"/>
    </row>
    <row r="157" spans="1:10" ht="29.25" customHeight="1">
      <c r="A157" s="70"/>
      <c r="B157" s="66" t="s">
        <v>9</v>
      </c>
      <c r="C157" s="63">
        <v>4500</v>
      </c>
      <c r="D157" s="63">
        <v>2137</v>
      </c>
      <c r="E157" s="63">
        <f t="shared" si="11"/>
        <v>0</v>
      </c>
      <c r="F157" s="63">
        <v>4500</v>
      </c>
      <c r="G157" s="63">
        <v>1025</v>
      </c>
      <c r="H157" s="63"/>
      <c r="I157" s="63"/>
      <c r="J157" s="113"/>
    </row>
    <row r="158" spans="1:10" ht="29.25" customHeight="1">
      <c r="A158" s="70"/>
      <c r="B158" s="66" t="s">
        <v>12</v>
      </c>
      <c r="C158" s="63">
        <v>79758</v>
      </c>
      <c r="D158" s="63">
        <v>0</v>
      </c>
      <c r="E158" s="63">
        <f t="shared" si="11"/>
        <v>0</v>
      </c>
      <c r="F158" s="63">
        <v>79758</v>
      </c>
      <c r="G158" s="63">
        <v>0</v>
      </c>
      <c r="H158" s="63"/>
      <c r="I158" s="63"/>
      <c r="J158" s="113"/>
    </row>
    <row r="159" spans="1:10" ht="34.5" customHeight="1">
      <c r="A159" s="70"/>
      <c r="B159" s="66" t="s">
        <v>13</v>
      </c>
      <c r="C159" s="63">
        <v>218174</v>
      </c>
      <c r="D159" s="63">
        <v>569</v>
      </c>
      <c r="E159" s="63">
        <f t="shared" si="11"/>
        <v>81166</v>
      </c>
      <c r="F159" s="63">
        <v>299340</v>
      </c>
      <c r="G159" s="63">
        <v>17223</v>
      </c>
      <c r="H159" s="63"/>
      <c r="I159" s="63"/>
      <c r="J159" s="113"/>
    </row>
    <row r="160" spans="1:10" ht="29.25" customHeight="1">
      <c r="A160" s="70"/>
      <c r="B160" s="66" t="s">
        <v>32</v>
      </c>
      <c r="C160" s="63">
        <v>6746</v>
      </c>
      <c r="D160" s="63">
        <v>0</v>
      </c>
      <c r="E160" s="63">
        <f t="shared" si="11"/>
        <v>0</v>
      </c>
      <c r="F160" s="63">
        <v>6746</v>
      </c>
      <c r="G160" s="63">
        <v>0</v>
      </c>
      <c r="H160" s="63"/>
      <c r="I160" s="63"/>
      <c r="J160" s="113"/>
    </row>
    <row r="161" spans="1:10" s="6" customFormat="1" ht="44.25" customHeight="1">
      <c r="A161" s="61"/>
      <c r="B161" s="62" t="s">
        <v>36</v>
      </c>
      <c r="C161" s="67">
        <f>SUM(C154:C160)</f>
        <v>1108298</v>
      </c>
      <c r="D161" s="67">
        <f>SUM(D154:D160)</f>
        <v>630746</v>
      </c>
      <c r="E161" s="67">
        <f>SUM(E154:E160)</f>
        <v>81166</v>
      </c>
      <c r="F161" s="67">
        <f>SUM(F154:F160)</f>
        <v>1189464</v>
      </c>
      <c r="G161" s="67">
        <f>SUM(G154:G160)</f>
        <v>627940</v>
      </c>
      <c r="H161" s="67"/>
      <c r="I161" s="67">
        <f>I153</f>
        <v>500</v>
      </c>
      <c r="J161" s="68"/>
    </row>
    <row r="162" spans="1:10" s="43" customFormat="1" ht="46.5" customHeight="1">
      <c r="A162" s="83" t="s">
        <v>34</v>
      </c>
      <c r="B162" s="62" t="s">
        <v>31</v>
      </c>
      <c r="C162" s="84"/>
      <c r="D162" s="84"/>
      <c r="E162" s="85"/>
      <c r="F162" s="84"/>
      <c r="G162" s="84"/>
      <c r="H162" s="86"/>
      <c r="I162" s="84"/>
      <c r="J162" s="114" t="s">
        <v>281</v>
      </c>
    </row>
    <row r="163" spans="1:10" s="43" customFormat="1" ht="21" customHeight="1">
      <c r="A163" s="83"/>
      <c r="B163" s="65" t="s">
        <v>237</v>
      </c>
      <c r="C163" s="84"/>
      <c r="D163" s="84"/>
      <c r="E163" s="85"/>
      <c r="F163" s="84"/>
      <c r="G163" s="84"/>
      <c r="H163" s="86"/>
      <c r="I163" s="63">
        <v>1500</v>
      </c>
      <c r="J163" s="115"/>
    </row>
    <row r="164" spans="1:10" s="43" customFormat="1" ht="21" customHeight="1">
      <c r="A164" s="83"/>
      <c r="B164" s="66" t="s">
        <v>6</v>
      </c>
      <c r="C164" s="84"/>
      <c r="D164" s="84"/>
      <c r="E164" s="63">
        <f aca="true" t="shared" si="12" ref="E164:E169">F164-C164</f>
        <v>7744</v>
      </c>
      <c r="F164" s="84">
        <v>7744</v>
      </c>
      <c r="G164" s="84">
        <v>7663</v>
      </c>
      <c r="H164" s="86"/>
      <c r="I164" s="63"/>
      <c r="J164" s="115"/>
    </row>
    <row r="165" spans="1:10" s="8" customFormat="1" ht="32.25" customHeight="1">
      <c r="A165" s="70"/>
      <c r="B165" s="66" t="s">
        <v>9</v>
      </c>
      <c r="C165" s="63">
        <v>635121</v>
      </c>
      <c r="D165" s="63">
        <v>191562</v>
      </c>
      <c r="E165" s="63">
        <f t="shared" si="12"/>
        <v>64095</v>
      </c>
      <c r="F165" s="63">
        <v>699216</v>
      </c>
      <c r="G165" s="63">
        <v>178277</v>
      </c>
      <c r="H165" s="63" t="s">
        <v>178</v>
      </c>
      <c r="I165" s="63"/>
      <c r="J165" s="115"/>
    </row>
    <row r="166" spans="1:10" s="8" customFormat="1" ht="32.25" customHeight="1">
      <c r="A166" s="70"/>
      <c r="B166" s="66" t="s">
        <v>11</v>
      </c>
      <c r="C166" s="63">
        <v>70913</v>
      </c>
      <c r="D166" s="63">
        <v>31387</v>
      </c>
      <c r="E166" s="63">
        <f t="shared" si="12"/>
        <v>37619</v>
      </c>
      <c r="F166" s="63">
        <v>108532</v>
      </c>
      <c r="G166" s="63">
        <v>60743</v>
      </c>
      <c r="H166" s="63" t="s">
        <v>177</v>
      </c>
      <c r="I166" s="63"/>
      <c r="J166" s="115"/>
    </row>
    <row r="167" spans="1:10" s="8" customFormat="1" ht="32.25" customHeight="1">
      <c r="A167" s="70"/>
      <c r="B167" s="66" t="s">
        <v>12</v>
      </c>
      <c r="C167" s="63">
        <v>43765</v>
      </c>
      <c r="D167" s="63">
        <v>21883</v>
      </c>
      <c r="E167" s="63">
        <f t="shared" si="12"/>
        <v>0</v>
      </c>
      <c r="F167" s="63">
        <v>43765</v>
      </c>
      <c r="G167" s="63">
        <v>13130</v>
      </c>
      <c r="H167" s="87"/>
      <c r="I167" s="63"/>
      <c r="J167" s="115"/>
    </row>
    <row r="168" spans="1:10" s="8" customFormat="1" ht="32.25" customHeight="1">
      <c r="A168" s="70"/>
      <c r="B168" s="66" t="s">
        <v>13</v>
      </c>
      <c r="C168" s="63">
        <v>285270</v>
      </c>
      <c r="D168" s="63">
        <v>3602</v>
      </c>
      <c r="E168" s="63">
        <f t="shared" si="12"/>
        <v>-12265</v>
      </c>
      <c r="F168" s="63">
        <v>273005</v>
      </c>
      <c r="G168" s="63">
        <v>2964</v>
      </c>
      <c r="H168" s="87"/>
      <c r="I168" s="63"/>
      <c r="J168" s="115"/>
    </row>
    <row r="169" spans="1:10" s="8" customFormat="1" ht="24.75" customHeight="1">
      <c r="A169" s="70"/>
      <c r="B169" s="66" t="s">
        <v>32</v>
      </c>
      <c r="C169" s="63">
        <v>99786</v>
      </c>
      <c r="D169" s="63">
        <v>26156</v>
      </c>
      <c r="E169" s="63">
        <f t="shared" si="12"/>
        <v>27212</v>
      </c>
      <c r="F169" s="63">
        <v>126998</v>
      </c>
      <c r="G169" s="63">
        <v>14867</v>
      </c>
      <c r="H169" s="87"/>
      <c r="I169" s="63"/>
      <c r="J169" s="115"/>
    </row>
    <row r="170" spans="1:10" s="6" customFormat="1" ht="32.25" customHeight="1">
      <c r="A170" s="61"/>
      <c r="B170" s="62" t="s">
        <v>36</v>
      </c>
      <c r="C170" s="67">
        <f>SUM(C163:C169)</f>
        <v>1134855</v>
      </c>
      <c r="D170" s="67">
        <f aca="true" t="shared" si="13" ref="D170:I170">SUM(D163:D169)</f>
        <v>274590</v>
      </c>
      <c r="E170" s="67">
        <f t="shared" si="13"/>
        <v>124405</v>
      </c>
      <c r="F170" s="67">
        <f t="shared" si="13"/>
        <v>1259260</v>
      </c>
      <c r="G170" s="67">
        <f t="shared" si="13"/>
        <v>277644</v>
      </c>
      <c r="H170" s="67">
        <f t="shared" si="13"/>
        <v>0</v>
      </c>
      <c r="I170" s="67">
        <f t="shared" si="13"/>
        <v>1500</v>
      </c>
      <c r="J170" s="68"/>
    </row>
    <row r="171" spans="1:10" s="6" customFormat="1" ht="51.75" customHeight="1">
      <c r="A171" s="83" t="s">
        <v>265</v>
      </c>
      <c r="B171" s="62" t="s">
        <v>258</v>
      </c>
      <c r="C171" s="67"/>
      <c r="D171" s="67"/>
      <c r="E171" s="67"/>
      <c r="F171" s="67"/>
      <c r="G171" s="67"/>
      <c r="H171" s="67"/>
      <c r="I171" s="67"/>
      <c r="J171" s="107" t="s">
        <v>262</v>
      </c>
    </row>
    <row r="172" spans="1:10" s="43" customFormat="1" ht="21" customHeight="1">
      <c r="A172" s="83"/>
      <c r="B172" s="65" t="s">
        <v>237</v>
      </c>
      <c r="C172" s="84"/>
      <c r="D172" s="84"/>
      <c r="E172" s="85"/>
      <c r="F172" s="84"/>
      <c r="G172" s="84"/>
      <c r="H172" s="86"/>
      <c r="I172" s="63"/>
      <c r="J172" s="107"/>
    </row>
    <row r="173" spans="1:10" s="8" customFormat="1" ht="32.25" customHeight="1">
      <c r="A173" s="70"/>
      <c r="B173" s="66" t="s">
        <v>9</v>
      </c>
      <c r="C173" s="63">
        <v>30887</v>
      </c>
      <c r="D173" s="63">
        <v>1798</v>
      </c>
      <c r="E173" s="63">
        <f>F173-C173</f>
        <v>-61774</v>
      </c>
      <c r="F173" s="63">
        <f aca="true" t="shared" si="14" ref="F173:G177">-C173</f>
        <v>-30887</v>
      </c>
      <c r="G173" s="63">
        <f t="shared" si="14"/>
        <v>-1798</v>
      </c>
      <c r="H173" s="63" t="s">
        <v>178</v>
      </c>
      <c r="I173" s="63"/>
      <c r="J173" s="107"/>
    </row>
    <row r="174" spans="1:10" s="8" customFormat="1" ht="32.25" customHeight="1">
      <c r="A174" s="70"/>
      <c r="B174" s="66" t="s">
        <v>11</v>
      </c>
      <c r="C174" s="63">
        <v>2026</v>
      </c>
      <c r="D174" s="63">
        <v>0</v>
      </c>
      <c r="E174" s="63">
        <f>F174-C174</f>
        <v>-4052</v>
      </c>
      <c r="F174" s="63">
        <f t="shared" si="14"/>
        <v>-2026</v>
      </c>
      <c r="G174" s="63">
        <f t="shared" si="14"/>
        <v>0</v>
      </c>
      <c r="H174" s="63" t="s">
        <v>246</v>
      </c>
      <c r="I174" s="63"/>
      <c r="J174" s="107"/>
    </row>
    <row r="175" spans="1:10" s="8" customFormat="1" ht="32.25" customHeight="1">
      <c r="A175" s="70"/>
      <c r="B175" s="66" t="s">
        <v>12</v>
      </c>
      <c r="C175" s="63">
        <v>26120</v>
      </c>
      <c r="D175" s="63">
        <v>15672</v>
      </c>
      <c r="E175" s="63">
        <f>F175-C175</f>
        <v>-52240</v>
      </c>
      <c r="F175" s="63">
        <f t="shared" si="14"/>
        <v>-26120</v>
      </c>
      <c r="G175" s="63">
        <f t="shared" si="14"/>
        <v>-15672</v>
      </c>
      <c r="H175" s="87"/>
      <c r="I175" s="63"/>
      <c r="J175" s="107"/>
    </row>
    <row r="176" spans="1:10" s="8" customFormat="1" ht="32.25" customHeight="1">
      <c r="A176" s="70"/>
      <c r="B176" s="66" t="s">
        <v>13</v>
      </c>
      <c r="C176" s="63">
        <v>23680</v>
      </c>
      <c r="D176" s="63">
        <v>1424</v>
      </c>
      <c r="E176" s="63">
        <f>F176-C176</f>
        <v>-47360</v>
      </c>
      <c r="F176" s="63">
        <f t="shared" si="14"/>
        <v>-23680</v>
      </c>
      <c r="G176" s="63">
        <f t="shared" si="14"/>
        <v>-1424</v>
      </c>
      <c r="H176" s="87"/>
      <c r="I176" s="63"/>
      <c r="J176" s="107"/>
    </row>
    <row r="177" spans="1:10" s="8" customFormat="1" ht="24.75" customHeight="1">
      <c r="A177" s="70"/>
      <c r="B177" s="66" t="s">
        <v>32</v>
      </c>
      <c r="C177" s="63">
        <v>5644</v>
      </c>
      <c r="D177" s="63">
        <v>42</v>
      </c>
      <c r="E177" s="63">
        <f>F177-C177</f>
        <v>-11288</v>
      </c>
      <c r="F177" s="63">
        <f t="shared" si="14"/>
        <v>-5644</v>
      </c>
      <c r="G177" s="63">
        <f t="shared" si="14"/>
        <v>-42</v>
      </c>
      <c r="H177" s="87"/>
      <c r="I177" s="63"/>
      <c r="J177" s="107"/>
    </row>
    <row r="178" spans="1:10" s="8" customFormat="1" ht="24.75" customHeight="1">
      <c r="A178" s="70"/>
      <c r="B178" s="66"/>
      <c r="C178" s="67">
        <f aca="true" t="shared" si="15" ref="C178:I178">SUM(C173:C177)</f>
        <v>88357</v>
      </c>
      <c r="D178" s="67">
        <f t="shared" si="15"/>
        <v>18936</v>
      </c>
      <c r="E178" s="67">
        <f t="shared" si="15"/>
        <v>-176714</v>
      </c>
      <c r="F178" s="67">
        <f t="shared" si="15"/>
        <v>-88357</v>
      </c>
      <c r="G178" s="67">
        <f t="shared" si="15"/>
        <v>-18936</v>
      </c>
      <c r="H178" s="67">
        <f t="shared" si="15"/>
        <v>0</v>
      </c>
      <c r="I178" s="67">
        <f t="shared" si="15"/>
        <v>0</v>
      </c>
      <c r="J178" s="68"/>
    </row>
    <row r="179" spans="1:10" s="10" customFormat="1" ht="33.75" customHeight="1">
      <c r="A179" s="61"/>
      <c r="B179" s="72" t="s">
        <v>37</v>
      </c>
      <c r="C179" s="67">
        <f>C11+C26+C32+C41+C50+C56+C69+C82+C95+C108+C121+C135+C142+C151+C161+C170+C178</f>
        <v>63240259</v>
      </c>
      <c r="D179" s="67">
        <f>D11+D26+D32+D41+D50+D56+D69+D82+D95+D108+D121+D135+D142+D151+D161+D170+D178</f>
        <v>38751932</v>
      </c>
      <c r="E179" s="67">
        <f>E11+E26+E32+E41+E50+E56+E69+E82+E95+E108+E121+E135+E142+E151+E161+E170+E178</f>
        <v>4697558</v>
      </c>
      <c r="F179" s="67">
        <f>F11+F26+F32+F41+F50+F56+F69+F82+F95+F108+F121+F135+F142+F151+F161+F170+F178</f>
        <v>67937817</v>
      </c>
      <c r="G179" s="67">
        <f>G11+G26+G32+G41+G50+G56+G69+G82+G95+G108+G121+G135+G142+G151+G161+G170+G178</f>
        <v>41159653</v>
      </c>
      <c r="H179" s="67"/>
      <c r="I179" s="67">
        <f>I11+I26+I32+I41+I50+I56+I69+I82+I95+I108+I121+I135+I142+I151+I161+I170+I178</f>
        <v>405600</v>
      </c>
      <c r="J179" s="88"/>
    </row>
    <row r="180" spans="3:9" ht="12.75">
      <c r="C180" s="17"/>
      <c r="D180" s="12"/>
      <c r="E180" s="12"/>
      <c r="F180" s="17"/>
      <c r="G180" s="12"/>
      <c r="H180" s="12"/>
      <c r="I180" s="12"/>
    </row>
    <row r="181" spans="2:10" ht="12.75">
      <c r="B181" s="36"/>
      <c r="C181" s="17"/>
      <c r="D181" s="17"/>
      <c r="E181" s="17"/>
      <c r="F181" s="17"/>
      <c r="G181" s="17"/>
      <c r="H181" s="17"/>
      <c r="I181" s="17"/>
      <c r="J181" s="37"/>
    </row>
    <row r="182" spans="2:6" ht="12.75">
      <c r="B182" s="36"/>
      <c r="D182" s="17"/>
      <c r="F182" s="17"/>
    </row>
    <row r="184" spans="2:7" ht="12.75">
      <c r="B184" s="36"/>
      <c r="C184" s="17"/>
      <c r="D184" s="17"/>
      <c r="E184" s="17"/>
      <c r="F184" s="17"/>
      <c r="G184" s="17"/>
    </row>
  </sheetData>
  <sheetProtection/>
  <mergeCells count="33">
    <mergeCell ref="J2:J3"/>
    <mergeCell ref="B3:I3"/>
    <mergeCell ref="E5:E6"/>
    <mergeCell ref="F5:F6"/>
    <mergeCell ref="G5:G6"/>
    <mergeCell ref="I5:I6"/>
    <mergeCell ref="J5:J6"/>
    <mergeCell ref="J8:J10"/>
    <mergeCell ref="J12:J22"/>
    <mergeCell ref="J23:J25"/>
    <mergeCell ref="A5:A6"/>
    <mergeCell ref="B5:B6"/>
    <mergeCell ref="C5:C6"/>
    <mergeCell ref="D5:D6"/>
    <mergeCell ref="H5:H6"/>
    <mergeCell ref="J27:J31"/>
    <mergeCell ref="J57:J68"/>
    <mergeCell ref="J137:J141"/>
    <mergeCell ref="J51:J55"/>
    <mergeCell ref="J42:J49"/>
    <mergeCell ref="J33:J40"/>
    <mergeCell ref="J71:J81"/>
    <mergeCell ref="J83:J94"/>
    <mergeCell ref="J123:J134"/>
    <mergeCell ref="J96:J107"/>
    <mergeCell ref="J171:J177"/>
    <mergeCell ref="H136:H137"/>
    <mergeCell ref="H42:H43"/>
    <mergeCell ref="H73:H74"/>
    <mergeCell ref="J143:J150"/>
    <mergeCell ref="J152:J160"/>
    <mergeCell ref="J162:J169"/>
    <mergeCell ref="J109:J120"/>
  </mergeCells>
  <printOptions/>
  <pageMargins left="0.3937007874015748" right="0.1968503937007874" top="0.5905511811023623" bottom="0.5905511811023623" header="0.5118110236220472" footer="0.5118110236220472"/>
  <pageSetup firstPageNumber="40" useFirstPageNumber="1" horizontalDpi="600" verticalDpi="600" orientation="landscape" paperSize="9" scale="7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21"/>
  <sheetViews>
    <sheetView tabSelected="1" zoomScalePageLayoutView="0" workbookViewId="0" topLeftCell="A118">
      <selection activeCell="G119" sqref="G119:H120"/>
    </sheetView>
  </sheetViews>
  <sheetFormatPr defaultColWidth="9.00390625" defaultRowHeight="12.75"/>
  <cols>
    <col min="1" max="1" width="18.75390625" style="1" customWidth="1"/>
    <col min="2" max="2" width="16.375" style="1" customWidth="1"/>
    <col min="3" max="3" width="19.75390625" style="1" customWidth="1"/>
    <col min="4" max="4" width="8.125" style="18" customWidth="1"/>
    <col min="5" max="5" width="10.875" style="19" customWidth="1"/>
    <col min="6" max="6" width="17.625" style="19" customWidth="1"/>
  </cols>
  <sheetData>
    <row r="2" ht="12.75">
      <c r="A2" s="15" t="s">
        <v>213</v>
      </c>
    </row>
    <row r="4" ht="12.75">
      <c r="B4" s="2" t="s">
        <v>49</v>
      </c>
    </row>
    <row r="5" ht="22.5" customHeight="1">
      <c r="A5" s="13"/>
    </row>
    <row r="6" spans="1:6" ht="22.5" customHeight="1">
      <c r="A6" s="157" t="s">
        <v>50</v>
      </c>
      <c r="B6" s="157" t="s">
        <v>51</v>
      </c>
      <c r="C6" s="157" t="s">
        <v>247</v>
      </c>
      <c r="D6" s="89"/>
      <c r="E6" s="154" t="s">
        <v>52</v>
      </c>
      <c r="F6" s="154"/>
    </row>
    <row r="7" spans="1:6" ht="27">
      <c r="A7" s="157"/>
      <c r="B7" s="157"/>
      <c r="C7" s="157"/>
      <c r="D7" s="89" t="s">
        <v>66</v>
      </c>
      <c r="E7" s="91" t="s">
        <v>94</v>
      </c>
      <c r="F7" s="90" t="s">
        <v>53</v>
      </c>
    </row>
    <row r="8" spans="1:6" ht="26.25" customHeight="1">
      <c r="A8" s="155" t="s">
        <v>102</v>
      </c>
      <c r="B8" s="3"/>
      <c r="C8" s="92" t="s">
        <v>91</v>
      </c>
      <c r="D8" s="93"/>
      <c r="E8" s="94">
        <f>SUM(E9:E16)</f>
        <v>7057</v>
      </c>
      <c r="F8" s="94">
        <f>SUM(F9:F16)</f>
        <v>73092</v>
      </c>
    </row>
    <row r="9" spans="1:6" ht="27.75" customHeight="1">
      <c r="A9" s="156"/>
      <c r="B9" s="3" t="s">
        <v>127</v>
      </c>
      <c r="C9" s="158" t="s">
        <v>103</v>
      </c>
      <c r="D9" s="20">
        <v>38</v>
      </c>
      <c r="E9" s="21">
        <v>3806</v>
      </c>
      <c r="F9" s="44">
        <v>45672</v>
      </c>
    </row>
    <row r="10" spans="1:6" ht="24.75" customHeight="1">
      <c r="A10" s="156"/>
      <c r="B10" s="3" t="s">
        <v>128</v>
      </c>
      <c r="C10" s="158"/>
      <c r="D10" s="20">
        <v>69</v>
      </c>
      <c r="E10" s="21">
        <v>472</v>
      </c>
      <c r="F10" s="44">
        <f>E10*12</f>
        <v>5664</v>
      </c>
    </row>
    <row r="11" spans="1:6" ht="24.75" customHeight="1">
      <c r="A11" s="156"/>
      <c r="B11" s="3" t="s">
        <v>128</v>
      </c>
      <c r="C11" s="158"/>
      <c r="D11" s="20">
        <v>71</v>
      </c>
      <c r="E11" s="21">
        <v>442</v>
      </c>
      <c r="F11" s="44">
        <f>E11*12</f>
        <v>5304</v>
      </c>
    </row>
    <row r="12" spans="1:6" ht="24.75" customHeight="1">
      <c r="A12" s="156"/>
      <c r="B12" s="3" t="s">
        <v>54</v>
      </c>
      <c r="C12" s="158"/>
      <c r="D12" s="20" t="s">
        <v>148</v>
      </c>
      <c r="E12" s="21">
        <v>183</v>
      </c>
      <c r="F12" s="44">
        <f>E12*7.04</f>
        <v>1288</v>
      </c>
    </row>
    <row r="13" spans="1:6" ht="24.75" customHeight="1">
      <c r="A13" s="156"/>
      <c r="B13" s="3" t="s">
        <v>54</v>
      </c>
      <c r="C13" s="158"/>
      <c r="D13" s="20" t="s">
        <v>149</v>
      </c>
      <c r="E13" s="21">
        <v>519</v>
      </c>
      <c r="F13" s="44">
        <f>E13*7.04</f>
        <v>3654</v>
      </c>
    </row>
    <row r="14" spans="1:6" ht="24.75" customHeight="1">
      <c r="A14" s="156"/>
      <c r="B14" s="3" t="s">
        <v>54</v>
      </c>
      <c r="C14" s="158"/>
      <c r="D14" s="20" t="s">
        <v>150</v>
      </c>
      <c r="E14" s="21">
        <v>718</v>
      </c>
      <c r="F14" s="44">
        <f>E14*7.04</f>
        <v>5055</v>
      </c>
    </row>
    <row r="15" spans="1:6" ht="24.75" customHeight="1">
      <c r="A15" s="156"/>
      <c r="B15" s="3" t="s">
        <v>54</v>
      </c>
      <c r="C15" s="158"/>
      <c r="D15" s="20" t="s">
        <v>151</v>
      </c>
      <c r="E15" s="21">
        <v>585</v>
      </c>
      <c r="F15" s="44">
        <f>E15*7.04</f>
        <v>4118</v>
      </c>
    </row>
    <row r="16" spans="1:6" ht="24.75" customHeight="1">
      <c r="A16" s="156"/>
      <c r="B16" s="3" t="s">
        <v>54</v>
      </c>
      <c r="C16" s="158"/>
      <c r="D16" s="20" t="s">
        <v>152</v>
      </c>
      <c r="E16" s="21">
        <v>332</v>
      </c>
      <c r="F16" s="44">
        <f>E16*7.04</f>
        <v>2337</v>
      </c>
    </row>
    <row r="17" spans="1:6" ht="30" customHeight="1">
      <c r="A17" s="95" t="s">
        <v>208</v>
      </c>
      <c r="B17" s="14" t="s">
        <v>207</v>
      </c>
      <c r="C17" s="3" t="s">
        <v>214</v>
      </c>
      <c r="D17" s="20" t="s">
        <v>209</v>
      </c>
      <c r="E17" s="21">
        <v>317</v>
      </c>
      <c r="F17" s="44">
        <v>4565</v>
      </c>
    </row>
    <row r="18" spans="1:6" ht="30" customHeight="1">
      <c r="A18" s="159" t="s">
        <v>232</v>
      </c>
      <c r="B18" s="3"/>
      <c r="C18" s="92" t="s">
        <v>91</v>
      </c>
      <c r="D18" s="93"/>
      <c r="E18" s="94">
        <f>SUM(E19:E30)</f>
        <v>3521</v>
      </c>
      <c r="F18" s="94">
        <f>SUM(F19:F47)</f>
        <v>181837</v>
      </c>
    </row>
    <row r="19" spans="1:6" ht="24.75" customHeight="1">
      <c r="A19" s="159"/>
      <c r="B19" s="3" t="s">
        <v>153</v>
      </c>
      <c r="C19" s="3" t="s">
        <v>231</v>
      </c>
      <c r="D19" s="20" t="s">
        <v>154</v>
      </c>
      <c r="E19" s="21">
        <v>75</v>
      </c>
      <c r="F19" s="44">
        <v>0</v>
      </c>
    </row>
    <row r="20" spans="1:6" ht="30" customHeight="1">
      <c r="A20" s="159"/>
      <c r="B20" s="3" t="s">
        <v>155</v>
      </c>
      <c r="C20" s="3" t="s">
        <v>215</v>
      </c>
      <c r="D20" s="20" t="s">
        <v>156</v>
      </c>
      <c r="E20" s="21">
        <v>372</v>
      </c>
      <c r="F20" s="44">
        <v>16740</v>
      </c>
    </row>
    <row r="21" spans="1:6" ht="25.5">
      <c r="A21" s="159"/>
      <c r="B21" s="3" t="s">
        <v>155</v>
      </c>
      <c r="C21" s="3" t="s">
        <v>215</v>
      </c>
      <c r="D21" s="20" t="s">
        <v>157</v>
      </c>
      <c r="E21" s="21">
        <v>1299</v>
      </c>
      <c r="F21" s="44">
        <v>58455</v>
      </c>
    </row>
    <row r="22" spans="1:6" ht="25.5">
      <c r="A22" s="159"/>
      <c r="B22" s="3" t="s">
        <v>158</v>
      </c>
      <c r="C22" s="3" t="s">
        <v>216</v>
      </c>
      <c r="D22" s="20" t="s">
        <v>159</v>
      </c>
      <c r="E22" s="21">
        <v>409</v>
      </c>
      <c r="F22" s="44">
        <v>8000</v>
      </c>
    </row>
    <row r="23" spans="1:6" ht="24" customHeight="1">
      <c r="A23" s="159"/>
      <c r="B23" s="3" t="s">
        <v>160</v>
      </c>
      <c r="C23" s="3" t="s">
        <v>230</v>
      </c>
      <c r="D23" s="20" t="s">
        <v>161</v>
      </c>
      <c r="E23" s="21">
        <v>61</v>
      </c>
      <c r="F23" s="44">
        <v>0</v>
      </c>
    </row>
    <row r="24" spans="1:6" ht="25.5" customHeight="1">
      <c r="A24" s="159"/>
      <c r="B24" s="3" t="s">
        <v>160</v>
      </c>
      <c r="C24" s="3" t="s">
        <v>229</v>
      </c>
      <c r="D24" s="20" t="s">
        <v>162</v>
      </c>
      <c r="E24" s="21">
        <v>75</v>
      </c>
      <c r="F24" s="44">
        <v>0</v>
      </c>
    </row>
    <row r="25" spans="1:6" ht="26.25" customHeight="1">
      <c r="A25" s="159"/>
      <c r="B25" s="3" t="s">
        <v>163</v>
      </c>
      <c r="C25" s="3" t="s">
        <v>217</v>
      </c>
      <c r="D25" s="20" t="s">
        <v>164</v>
      </c>
      <c r="E25" s="21">
        <v>157</v>
      </c>
      <c r="F25" s="44">
        <v>405</v>
      </c>
    </row>
    <row r="26" spans="1:6" ht="26.25" customHeight="1">
      <c r="A26" s="159"/>
      <c r="B26" s="3" t="s">
        <v>163</v>
      </c>
      <c r="C26" s="3" t="s">
        <v>228</v>
      </c>
      <c r="D26" s="20" t="s">
        <v>165</v>
      </c>
      <c r="E26" s="21">
        <v>137</v>
      </c>
      <c r="F26" s="44">
        <v>0</v>
      </c>
    </row>
    <row r="27" spans="1:6" ht="31.5" customHeight="1">
      <c r="A27" s="159"/>
      <c r="B27" s="3" t="s">
        <v>163</v>
      </c>
      <c r="C27" s="3" t="s">
        <v>227</v>
      </c>
      <c r="D27" s="20" t="s">
        <v>210</v>
      </c>
      <c r="E27" s="21">
        <v>478</v>
      </c>
      <c r="F27" s="44">
        <v>0</v>
      </c>
    </row>
    <row r="28" spans="1:6" ht="27.75" customHeight="1">
      <c r="A28" s="159"/>
      <c r="B28" s="3" t="s">
        <v>163</v>
      </c>
      <c r="C28" s="3" t="s">
        <v>226</v>
      </c>
      <c r="D28" s="20" t="s">
        <v>211</v>
      </c>
      <c r="E28" s="21">
        <v>47</v>
      </c>
      <c r="F28" s="44">
        <v>0</v>
      </c>
    </row>
    <row r="29" spans="1:6" ht="26.25" customHeight="1">
      <c r="A29" s="159"/>
      <c r="B29" s="3" t="s">
        <v>163</v>
      </c>
      <c r="C29" s="3" t="s">
        <v>226</v>
      </c>
      <c r="D29" s="20" t="s">
        <v>212</v>
      </c>
      <c r="E29" s="21">
        <v>11</v>
      </c>
      <c r="F29" s="44">
        <v>0</v>
      </c>
    </row>
    <row r="30" spans="1:6" ht="25.5" customHeight="1">
      <c r="A30" s="159"/>
      <c r="B30" s="3" t="s">
        <v>166</v>
      </c>
      <c r="C30" s="3" t="s">
        <v>225</v>
      </c>
      <c r="D30" s="20" t="s">
        <v>167</v>
      </c>
      <c r="E30" s="21">
        <v>400</v>
      </c>
      <c r="F30" s="44">
        <v>0</v>
      </c>
    </row>
    <row r="31" spans="1:6" ht="25.5">
      <c r="A31" s="159"/>
      <c r="B31" s="14" t="s">
        <v>201</v>
      </c>
      <c r="C31" s="14" t="s">
        <v>218</v>
      </c>
      <c r="D31" s="20" t="s">
        <v>202</v>
      </c>
      <c r="E31" s="21">
        <v>569</v>
      </c>
      <c r="F31" s="44">
        <v>4052</v>
      </c>
    </row>
    <row r="32" spans="1:6" ht="25.5">
      <c r="A32" s="95"/>
      <c r="B32" s="14" t="s">
        <v>201</v>
      </c>
      <c r="C32" s="14" t="s">
        <v>218</v>
      </c>
      <c r="D32" s="20" t="s">
        <v>203</v>
      </c>
      <c r="E32" s="21">
        <v>136</v>
      </c>
      <c r="F32" s="44">
        <v>7259</v>
      </c>
    </row>
    <row r="33" spans="1:6" ht="25.5">
      <c r="A33" s="95"/>
      <c r="B33" s="14" t="s">
        <v>201</v>
      </c>
      <c r="C33" s="14" t="s">
        <v>218</v>
      </c>
      <c r="D33" s="20" t="s">
        <v>204</v>
      </c>
      <c r="E33" s="21">
        <v>109</v>
      </c>
      <c r="F33" s="44">
        <v>809</v>
      </c>
    </row>
    <row r="34" spans="1:6" ht="25.5">
      <c r="A34" s="95"/>
      <c r="B34" s="14" t="s">
        <v>201</v>
      </c>
      <c r="C34" s="14" t="s">
        <v>218</v>
      </c>
      <c r="D34" s="20" t="s">
        <v>205</v>
      </c>
      <c r="E34" s="21">
        <v>115</v>
      </c>
      <c r="F34" s="44">
        <v>854</v>
      </c>
    </row>
    <row r="35" spans="1:6" ht="25.5">
      <c r="A35" s="95"/>
      <c r="B35" s="14" t="s">
        <v>201</v>
      </c>
      <c r="C35" s="14" t="s">
        <v>218</v>
      </c>
      <c r="D35" s="20" t="s">
        <v>206</v>
      </c>
      <c r="E35" s="21">
        <v>333</v>
      </c>
      <c r="F35" s="44">
        <v>968</v>
      </c>
    </row>
    <row r="36" spans="1:6" ht="27" customHeight="1">
      <c r="A36" s="95"/>
      <c r="B36" s="14" t="s">
        <v>196</v>
      </c>
      <c r="C36" s="14" t="s">
        <v>222</v>
      </c>
      <c r="D36" s="20" t="s">
        <v>197</v>
      </c>
      <c r="E36" s="21">
        <v>473</v>
      </c>
      <c r="F36" s="44">
        <v>4727</v>
      </c>
    </row>
    <row r="37" spans="1:6" ht="25.5" customHeight="1">
      <c r="A37" s="95"/>
      <c r="B37" s="14" t="s">
        <v>196</v>
      </c>
      <c r="C37" s="14" t="s">
        <v>222</v>
      </c>
      <c r="D37" s="20" t="s">
        <v>198</v>
      </c>
      <c r="E37" s="21">
        <v>382</v>
      </c>
      <c r="F37" s="44">
        <v>3818</v>
      </c>
    </row>
    <row r="38" spans="1:6" ht="26.25" customHeight="1">
      <c r="A38" s="95"/>
      <c r="B38" s="14" t="s">
        <v>196</v>
      </c>
      <c r="C38" s="14" t="s">
        <v>222</v>
      </c>
      <c r="D38" s="20" t="s">
        <v>199</v>
      </c>
      <c r="E38" s="21">
        <v>535</v>
      </c>
      <c r="F38" s="44">
        <v>5346</v>
      </c>
    </row>
    <row r="39" spans="1:6" ht="32.25" customHeight="1">
      <c r="A39" s="95"/>
      <c r="B39" s="14" t="s">
        <v>190</v>
      </c>
      <c r="C39" s="14" t="s">
        <v>219</v>
      </c>
      <c r="D39" s="20" t="s">
        <v>194</v>
      </c>
      <c r="E39" s="21">
        <v>850</v>
      </c>
      <c r="F39" s="44">
        <v>8415</v>
      </c>
    </row>
    <row r="40" spans="1:6" ht="30" customHeight="1">
      <c r="A40" s="95"/>
      <c r="B40" s="14" t="s">
        <v>190</v>
      </c>
      <c r="C40" s="14" t="s">
        <v>219</v>
      </c>
      <c r="D40" s="20" t="s">
        <v>191</v>
      </c>
      <c r="E40" s="21">
        <v>179</v>
      </c>
      <c r="F40" s="44">
        <v>1772</v>
      </c>
    </row>
    <row r="41" spans="1:6" ht="30" customHeight="1">
      <c r="A41" s="95"/>
      <c r="B41" s="14" t="s">
        <v>190</v>
      </c>
      <c r="C41" s="14" t="s">
        <v>219</v>
      </c>
      <c r="D41" s="20" t="s">
        <v>192</v>
      </c>
      <c r="E41" s="21">
        <v>700</v>
      </c>
      <c r="F41" s="44">
        <v>6930</v>
      </c>
    </row>
    <row r="42" spans="1:6" ht="25.5" customHeight="1">
      <c r="A42" s="95"/>
      <c r="B42" s="14" t="s">
        <v>190</v>
      </c>
      <c r="C42" s="14" t="s">
        <v>219</v>
      </c>
      <c r="D42" s="20" t="s">
        <v>193</v>
      </c>
      <c r="E42" s="21">
        <v>193</v>
      </c>
      <c r="F42" s="44">
        <v>1910</v>
      </c>
    </row>
    <row r="43" spans="1:6" ht="27" customHeight="1">
      <c r="A43" s="95"/>
      <c r="B43" s="14" t="s">
        <v>188</v>
      </c>
      <c r="C43" s="14" t="s">
        <v>224</v>
      </c>
      <c r="D43" s="20" t="s">
        <v>189</v>
      </c>
      <c r="E43" s="21">
        <v>330</v>
      </c>
      <c r="F43" s="44">
        <v>0</v>
      </c>
    </row>
    <row r="44" spans="1:6" ht="26.25" customHeight="1">
      <c r="A44" s="95"/>
      <c r="B44" s="14" t="s">
        <v>186</v>
      </c>
      <c r="C44" s="14" t="s">
        <v>221</v>
      </c>
      <c r="D44" s="20" t="s">
        <v>187</v>
      </c>
      <c r="E44" s="21">
        <v>1144</v>
      </c>
      <c r="F44" s="44">
        <v>23235</v>
      </c>
    </row>
    <row r="45" spans="1:6" ht="27.75" customHeight="1">
      <c r="A45" s="95"/>
      <c r="B45" s="14" t="s">
        <v>185</v>
      </c>
      <c r="C45" s="14" t="s">
        <v>223</v>
      </c>
      <c r="D45" s="20" t="s">
        <v>200</v>
      </c>
      <c r="E45" s="21">
        <v>1462</v>
      </c>
      <c r="F45" s="44">
        <v>14262</v>
      </c>
    </row>
    <row r="46" spans="1:6" ht="26.25" customHeight="1">
      <c r="A46" s="95"/>
      <c r="B46" s="14" t="s">
        <v>185</v>
      </c>
      <c r="C46" s="14" t="s">
        <v>223</v>
      </c>
      <c r="D46" s="20" t="s">
        <v>195</v>
      </c>
      <c r="E46" s="21">
        <v>600</v>
      </c>
      <c r="F46" s="44">
        <v>1737</v>
      </c>
    </row>
    <row r="47" spans="1:6" ht="26.25" customHeight="1">
      <c r="A47" s="95"/>
      <c r="B47" s="14" t="s">
        <v>58</v>
      </c>
      <c r="C47" s="14" t="s">
        <v>220</v>
      </c>
      <c r="D47" s="20" t="s">
        <v>184</v>
      </c>
      <c r="E47" s="21">
        <v>557</v>
      </c>
      <c r="F47" s="44">
        <v>12143</v>
      </c>
    </row>
    <row r="48" spans="1:6" ht="37.5" customHeight="1">
      <c r="A48" s="148" t="s">
        <v>73</v>
      </c>
      <c r="B48" s="152" t="s">
        <v>74</v>
      </c>
      <c r="C48" s="16" t="s">
        <v>248</v>
      </c>
      <c r="D48" s="22"/>
      <c r="E48" s="23">
        <f>SUM(E49:E62)</f>
        <v>25292</v>
      </c>
      <c r="F48" s="23">
        <f>SUM(F49:F62)</f>
        <v>247936</v>
      </c>
    </row>
    <row r="49" spans="1:6" ht="18.75" customHeight="1">
      <c r="A49" s="148"/>
      <c r="B49" s="152"/>
      <c r="C49" s="146" t="s">
        <v>75</v>
      </c>
      <c r="D49" s="22" t="s">
        <v>76</v>
      </c>
      <c r="E49" s="23">
        <v>908</v>
      </c>
      <c r="F49" s="23">
        <f>E49*10</f>
        <v>9080</v>
      </c>
    </row>
    <row r="50" spans="1:6" ht="18.75" customHeight="1">
      <c r="A50" s="148"/>
      <c r="B50" s="152"/>
      <c r="C50" s="146"/>
      <c r="D50" s="22" t="s">
        <v>77</v>
      </c>
      <c r="E50" s="23">
        <v>35</v>
      </c>
      <c r="F50" s="23">
        <f aca="true" t="shared" si="0" ref="F50:F61">E50*10</f>
        <v>350</v>
      </c>
    </row>
    <row r="51" spans="1:6" ht="18.75" customHeight="1">
      <c r="A51" s="148"/>
      <c r="B51" s="152"/>
      <c r="C51" s="146"/>
      <c r="D51" s="22" t="s">
        <v>78</v>
      </c>
      <c r="E51" s="23">
        <v>49</v>
      </c>
      <c r="F51" s="23">
        <f t="shared" si="0"/>
        <v>490</v>
      </c>
    </row>
    <row r="52" spans="1:6" ht="18.75" customHeight="1">
      <c r="A52" s="148"/>
      <c r="B52" s="152"/>
      <c r="C52" s="146"/>
      <c r="D52" s="22" t="s">
        <v>79</v>
      </c>
      <c r="E52" s="23">
        <v>115</v>
      </c>
      <c r="F52" s="23">
        <f t="shared" si="0"/>
        <v>1150</v>
      </c>
    </row>
    <row r="53" spans="1:6" ht="18.75" customHeight="1">
      <c r="A53" s="148"/>
      <c r="B53" s="152"/>
      <c r="C53" s="146"/>
      <c r="D53" s="22" t="s">
        <v>80</v>
      </c>
      <c r="E53" s="23">
        <v>508</v>
      </c>
      <c r="F53" s="23">
        <f t="shared" si="0"/>
        <v>5080</v>
      </c>
    </row>
    <row r="54" spans="1:6" ht="18.75" customHeight="1">
      <c r="A54" s="148"/>
      <c r="B54" s="152"/>
      <c r="C54" s="146"/>
      <c r="D54" s="22" t="s">
        <v>81</v>
      </c>
      <c r="E54" s="23">
        <v>46</v>
      </c>
      <c r="F54" s="23">
        <f t="shared" si="0"/>
        <v>460</v>
      </c>
    </row>
    <row r="55" spans="1:6" ht="18.75" customHeight="1">
      <c r="A55" s="148"/>
      <c r="B55" s="152"/>
      <c r="C55" s="146"/>
      <c r="D55" s="22" t="s">
        <v>82</v>
      </c>
      <c r="E55" s="23">
        <v>102</v>
      </c>
      <c r="F55" s="23">
        <f t="shared" si="0"/>
        <v>1020</v>
      </c>
    </row>
    <row r="56" spans="1:6" ht="18.75" customHeight="1">
      <c r="A56" s="148"/>
      <c r="B56" s="152"/>
      <c r="C56" s="146"/>
      <c r="D56" s="22" t="s">
        <v>83</v>
      </c>
      <c r="E56" s="23">
        <v>554</v>
      </c>
      <c r="F56" s="23">
        <f t="shared" si="0"/>
        <v>5540</v>
      </c>
    </row>
    <row r="57" spans="1:6" ht="18.75" customHeight="1">
      <c r="A57" s="148"/>
      <c r="B57" s="152"/>
      <c r="C57" s="146"/>
      <c r="D57" s="22" t="s">
        <v>84</v>
      </c>
      <c r="E57" s="23">
        <v>17</v>
      </c>
      <c r="F57" s="23">
        <f t="shared" si="0"/>
        <v>170</v>
      </c>
    </row>
    <row r="58" spans="1:6" ht="18.75" customHeight="1">
      <c r="A58" s="148"/>
      <c r="B58" s="152"/>
      <c r="C58" s="146"/>
      <c r="D58" s="22" t="s">
        <v>85</v>
      </c>
      <c r="E58" s="23">
        <v>549</v>
      </c>
      <c r="F58" s="23">
        <f t="shared" si="0"/>
        <v>5490</v>
      </c>
    </row>
    <row r="59" spans="1:6" ht="18.75" customHeight="1">
      <c r="A59" s="148"/>
      <c r="B59" s="152"/>
      <c r="C59" s="146"/>
      <c r="D59" s="22" t="s">
        <v>86</v>
      </c>
      <c r="E59" s="23">
        <v>17200</v>
      </c>
      <c r="F59" s="23">
        <f t="shared" si="0"/>
        <v>172000</v>
      </c>
    </row>
    <row r="60" spans="1:6" ht="18.75" customHeight="1">
      <c r="A60" s="148"/>
      <c r="B60" s="152"/>
      <c r="C60" s="146"/>
      <c r="D60" s="22" t="s">
        <v>88</v>
      </c>
      <c r="E60" s="23">
        <v>952</v>
      </c>
      <c r="F60" s="23">
        <f t="shared" si="0"/>
        <v>9520</v>
      </c>
    </row>
    <row r="61" spans="1:6" ht="18.75" customHeight="1">
      <c r="A61" s="148"/>
      <c r="B61" s="152"/>
      <c r="C61" s="146"/>
      <c r="D61" s="22" t="s">
        <v>87</v>
      </c>
      <c r="E61" s="23">
        <v>1765</v>
      </c>
      <c r="F61" s="23">
        <f t="shared" si="0"/>
        <v>17650</v>
      </c>
    </row>
    <row r="62" spans="1:6" ht="28.5" customHeight="1">
      <c r="A62" s="148"/>
      <c r="B62" s="152"/>
      <c r="C62" s="16" t="s">
        <v>90</v>
      </c>
      <c r="D62" s="22" t="s">
        <v>89</v>
      </c>
      <c r="E62" s="23">
        <v>2492</v>
      </c>
      <c r="F62" s="23">
        <v>19936</v>
      </c>
    </row>
    <row r="63" spans="1:6" ht="26.25" customHeight="1">
      <c r="A63" s="148" t="s">
        <v>73</v>
      </c>
      <c r="B63" s="150" t="s">
        <v>55</v>
      </c>
      <c r="C63" s="16" t="s">
        <v>249</v>
      </c>
      <c r="D63" s="22"/>
      <c r="E63" s="23">
        <f>SUM(E64:E65)</f>
        <v>6184</v>
      </c>
      <c r="F63" s="23">
        <f>SUM(F64:F65)</f>
        <v>40220</v>
      </c>
    </row>
    <row r="64" spans="1:6" ht="38.25">
      <c r="A64" s="148"/>
      <c r="B64" s="150"/>
      <c r="C64" s="16" t="s">
        <v>93</v>
      </c>
      <c r="D64" s="22" t="s">
        <v>68</v>
      </c>
      <c r="E64" s="23">
        <v>4100</v>
      </c>
      <c r="F64" s="23">
        <v>27716</v>
      </c>
    </row>
    <row r="65" spans="1:6" ht="25.5">
      <c r="A65" s="148"/>
      <c r="B65" s="150"/>
      <c r="C65" s="16" t="s">
        <v>250</v>
      </c>
      <c r="D65" s="22" t="s">
        <v>245</v>
      </c>
      <c r="E65" s="23">
        <v>2084</v>
      </c>
      <c r="F65" s="23">
        <v>12504</v>
      </c>
    </row>
    <row r="66" spans="1:6" ht="29.25" customHeight="1">
      <c r="A66" s="148" t="s">
        <v>73</v>
      </c>
      <c r="B66" s="150" t="s">
        <v>56</v>
      </c>
      <c r="C66" s="96" t="s">
        <v>91</v>
      </c>
      <c r="D66" s="22"/>
      <c r="E66" s="23">
        <f>E67+E68+E69</f>
        <v>21712</v>
      </c>
      <c r="F66" s="23">
        <f>F67+F68+F69</f>
        <v>295876</v>
      </c>
    </row>
    <row r="67" spans="1:6" ht="38.25">
      <c r="A67" s="148"/>
      <c r="B67" s="150"/>
      <c r="C67" s="16" t="s">
        <v>95</v>
      </c>
      <c r="D67" s="24" t="s">
        <v>97</v>
      </c>
      <c r="E67" s="23">
        <v>5109</v>
      </c>
      <c r="F67" s="23">
        <v>71526</v>
      </c>
    </row>
    <row r="68" spans="1:6" ht="25.5">
      <c r="A68" s="148"/>
      <c r="B68" s="150"/>
      <c r="C68" s="16" t="s">
        <v>96</v>
      </c>
      <c r="D68" s="24" t="s">
        <v>101</v>
      </c>
      <c r="E68" s="23">
        <v>2023</v>
      </c>
      <c r="F68" s="23">
        <v>20230</v>
      </c>
    </row>
    <row r="69" spans="1:6" ht="38.25" customHeight="1">
      <c r="A69" s="148"/>
      <c r="B69" s="151" t="s">
        <v>57</v>
      </c>
      <c r="C69" s="16" t="s">
        <v>91</v>
      </c>
      <c r="D69" s="24"/>
      <c r="E69" s="25">
        <f>SUM(E70:E72)</f>
        <v>14580</v>
      </c>
      <c r="F69" s="23">
        <v>204120</v>
      </c>
    </row>
    <row r="70" spans="1:6" ht="20.25" customHeight="1">
      <c r="A70" s="148"/>
      <c r="B70" s="151"/>
      <c r="C70" s="146" t="s">
        <v>251</v>
      </c>
      <c r="D70" s="22" t="s">
        <v>98</v>
      </c>
      <c r="E70" s="23">
        <v>12363</v>
      </c>
      <c r="F70" s="23">
        <f>E70*14</f>
        <v>173082</v>
      </c>
    </row>
    <row r="71" spans="1:6" ht="20.25" customHeight="1">
      <c r="A71" s="148"/>
      <c r="B71" s="151"/>
      <c r="C71" s="146"/>
      <c r="D71" s="22" t="s">
        <v>99</v>
      </c>
      <c r="E71" s="23">
        <v>765</v>
      </c>
      <c r="F71" s="23">
        <f>E71*14</f>
        <v>10710</v>
      </c>
    </row>
    <row r="72" spans="1:6" ht="20.25" customHeight="1">
      <c r="A72" s="148"/>
      <c r="B72" s="151"/>
      <c r="C72" s="146"/>
      <c r="D72" s="22" t="s">
        <v>100</v>
      </c>
      <c r="E72" s="23">
        <v>1452</v>
      </c>
      <c r="F72" s="23">
        <f>E72*14</f>
        <v>20328</v>
      </c>
    </row>
    <row r="73" spans="1:6" ht="28.5" customHeight="1">
      <c r="A73" s="148" t="s">
        <v>73</v>
      </c>
      <c r="B73" s="150" t="s">
        <v>58</v>
      </c>
      <c r="C73" s="26" t="s">
        <v>91</v>
      </c>
      <c r="D73" s="22"/>
      <c r="E73" s="23">
        <f>SUM(E74:E87)</f>
        <v>61894</v>
      </c>
      <c r="F73" s="23">
        <f>SUM(F74:F87)</f>
        <v>70873</v>
      </c>
    </row>
    <row r="74" spans="1:6" ht="12.75" customHeight="1">
      <c r="A74" s="148"/>
      <c r="B74" s="150"/>
      <c r="C74" s="152" t="s">
        <v>116</v>
      </c>
      <c r="D74" s="22" t="s">
        <v>117</v>
      </c>
      <c r="E74" s="23">
        <v>9200</v>
      </c>
      <c r="F74" s="25">
        <v>4602</v>
      </c>
    </row>
    <row r="75" spans="1:6" ht="12.75">
      <c r="A75" s="148"/>
      <c r="B75" s="150"/>
      <c r="C75" s="152"/>
      <c r="D75" s="22" t="s">
        <v>139</v>
      </c>
      <c r="E75" s="23">
        <v>2986</v>
      </c>
      <c r="F75" s="25">
        <v>1493</v>
      </c>
    </row>
    <row r="76" spans="1:6" ht="12.75">
      <c r="A76" s="148"/>
      <c r="B76" s="150"/>
      <c r="C76" s="152"/>
      <c r="D76" s="22" t="s">
        <v>140</v>
      </c>
      <c r="E76" s="23">
        <v>289</v>
      </c>
      <c r="F76" s="25">
        <v>144</v>
      </c>
    </row>
    <row r="77" spans="1:6" ht="12.75">
      <c r="A77" s="148"/>
      <c r="B77" s="150"/>
      <c r="C77" s="152"/>
      <c r="D77" s="22" t="s">
        <v>141</v>
      </c>
      <c r="E77" s="23">
        <v>8627</v>
      </c>
      <c r="F77" s="25">
        <v>4315</v>
      </c>
    </row>
    <row r="78" spans="1:6" ht="12.75">
      <c r="A78" s="148"/>
      <c r="B78" s="150"/>
      <c r="C78" s="152"/>
      <c r="D78" s="22" t="s">
        <v>142</v>
      </c>
      <c r="E78" s="23">
        <v>21715</v>
      </c>
      <c r="F78" s="25">
        <v>10862</v>
      </c>
    </row>
    <row r="79" spans="1:6" ht="12.75">
      <c r="A79" s="148"/>
      <c r="B79" s="150"/>
      <c r="C79" s="152"/>
      <c r="D79" s="22" t="s">
        <v>118</v>
      </c>
      <c r="E79" s="23">
        <v>1421</v>
      </c>
      <c r="F79" s="25">
        <v>711</v>
      </c>
    </row>
    <row r="80" spans="1:6" ht="12.75">
      <c r="A80" s="148"/>
      <c r="B80" s="150"/>
      <c r="C80" s="152"/>
      <c r="D80" s="22" t="s">
        <v>119</v>
      </c>
      <c r="E80" s="23">
        <v>622</v>
      </c>
      <c r="F80" s="25">
        <v>311</v>
      </c>
    </row>
    <row r="81" spans="1:6" ht="12.75">
      <c r="A81" s="148"/>
      <c r="B81" s="150"/>
      <c r="C81" s="152"/>
      <c r="D81" s="22" t="s">
        <v>120</v>
      </c>
      <c r="E81" s="23">
        <v>4365</v>
      </c>
      <c r="F81" s="25">
        <v>21000</v>
      </c>
    </row>
    <row r="82" spans="1:6" ht="12.75">
      <c r="A82" s="148"/>
      <c r="B82" s="150"/>
      <c r="C82" s="152"/>
      <c r="D82" s="22" t="s">
        <v>121</v>
      </c>
      <c r="E82" s="23">
        <v>14</v>
      </c>
      <c r="F82" s="25">
        <v>7</v>
      </c>
    </row>
    <row r="83" spans="1:6" ht="12.75">
      <c r="A83" s="148"/>
      <c r="B83" s="150"/>
      <c r="C83" s="152"/>
      <c r="D83" s="22" t="s">
        <v>136</v>
      </c>
      <c r="E83" s="23">
        <v>2165</v>
      </c>
      <c r="F83" s="25">
        <v>10400</v>
      </c>
    </row>
    <row r="84" spans="1:6" ht="12.75">
      <c r="A84" s="148"/>
      <c r="B84" s="150"/>
      <c r="C84" s="152"/>
      <c r="D84" s="22" t="s">
        <v>137</v>
      </c>
      <c r="E84" s="23">
        <v>2226</v>
      </c>
      <c r="F84" s="25">
        <v>10700</v>
      </c>
    </row>
    <row r="85" spans="1:6" ht="12.75">
      <c r="A85" s="148"/>
      <c r="B85" s="150"/>
      <c r="C85" s="152"/>
      <c r="D85" s="22" t="s">
        <v>138</v>
      </c>
      <c r="E85" s="23">
        <v>698</v>
      </c>
      <c r="F85" s="25">
        <v>328</v>
      </c>
    </row>
    <row r="86" spans="1:6" ht="12.75">
      <c r="A86" s="148"/>
      <c r="B86" s="150"/>
      <c r="C86" s="147" t="s">
        <v>123</v>
      </c>
      <c r="D86" s="22" t="s">
        <v>124</v>
      </c>
      <c r="E86" s="23">
        <v>806</v>
      </c>
      <c r="F86" s="23">
        <v>639</v>
      </c>
    </row>
    <row r="87" spans="1:6" ht="20.25" customHeight="1">
      <c r="A87" s="148"/>
      <c r="B87" s="150"/>
      <c r="C87" s="153"/>
      <c r="D87" s="22" t="s">
        <v>125</v>
      </c>
      <c r="E87" s="27">
        <v>6760</v>
      </c>
      <c r="F87" s="28">
        <v>5361</v>
      </c>
    </row>
    <row r="88" spans="1:6" ht="38.25" customHeight="1">
      <c r="A88" s="148" t="s">
        <v>131</v>
      </c>
      <c r="B88" s="150" t="s">
        <v>59</v>
      </c>
      <c r="C88" s="16" t="s">
        <v>252</v>
      </c>
      <c r="D88" s="31"/>
      <c r="E88" s="23">
        <f>SUM(E89:E103)</f>
        <v>688920</v>
      </c>
      <c r="F88" s="23">
        <f>SUM(F89:F103)</f>
        <v>2137976</v>
      </c>
    </row>
    <row r="89" spans="1:6" ht="38.25" customHeight="1">
      <c r="A89" s="148"/>
      <c r="B89" s="150"/>
      <c r="C89" s="146" t="s">
        <v>253</v>
      </c>
      <c r="D89" s="29" t="s">
        <v>133</v>
      </c>
      <c r="E89" s="23">
        <v>4957</v>
      </c>
      <c r="F89" s="23">
        <v>12200</v>
      </c>
    </row>
    <row r="90" spans="1:6" ht="12.75">
      <c r="A90" s="148"/>
      <c r="B90" s="150"/>
      <c r="C90" s="146"/>
      <c r="D90" s="29" t="s">
        <v>132</v>
      </c>
      <c r="E90" s="23">
        <v>16219</v>
      </c>
      <c r="F90" s="23">
        <v>40000</v>
      </c>
    </row>
    <row r="91" spans="1:6" ht="12.75">
      <c r="A91" s="148"/>
      <c r="B91" s="150"/>
      <c r="C91" s="146"/>
      <c r="D91" s="29">
        <v>205</v>
      </c>
      <c r="E91" s="23">
        <v>1900</v>
      </c>
      <c r="F91" s="23">
        <f aca="true" t="shared" si="1" ref="F91:F102">E91*3</f>
        <v>5700</v>
      </c>
    </row>
    <row r="92" spans="1:6" ht="12.75">
      <c r="A92" s="148"/>
      <c r="B92" s="150"/>
      <c r="C92" s="146"/>
      <c r="D92" s="29" t="s">
        <v>106</v>
      </c>
      <c r="E92" s="23">
        <v>280283</v>
      </c>
      <c r="F92" s="23">
        <v>592000</v>
      </c>
    </row>
    <row r="93" spans="1:6" ht="12.75">
      <c r="A93" s="148"/>
      <c r="B93" s="150"/>
      <c r="C93" s="146"/>
      <c r="D93" s="29" t="s">
        <v>107</v>
      </c>
      <c r="E93" s="23">
        <v>9075</v>
      </c>
      <c r="F93" s="23">
        <v>36000</v>
      </c>
    </row>
    <row r="94" spans="1:6" ht="12.75">
      <c r="A94" s="148"/>
      <c r="B94" s="150"/>
      <c r="C94" s="146"/>
      <c r="D94" s="29" t="s">
        <v>108</v>
      </c>
      <c r="E94" s="23">
        <v>106608</v>
      </c>
      <c r="F94" s="23">
        <f t="shared" si="1"/>
        <v>319824</v>
      </c>
    </row>
    <row r="95" spans="1:6" ht="12.75">
      <c r="A95" s="148"/>
      <c r="B95" s="150"/>
      <c r="C95" s="146"/>
      <c r="D95" s="29" t="s">
        <v>109</v>
      </c>
      <c r="E95" s="23">
        <v>225</v>
      </c>
      <c r="F95" s="23">
        <f t="shared" si="1"/>
        <v>675</v>
      </c>
    </row>
    <row r="96" spans="1:6" ht="12.75">
      <c r="A96" s="148"/>
      <c r="B96" s="150"/>
      <c r="C96" s="146"/>
      <c r="D96" s="22" t="s">
        <v>110</v>
      </c>
      <c r="E96" s="23">
        <v>708</v>
      </c>
      <c r="F96" s="23">
        <f t="shared" si="1"/>
        <v>2124</v>
      </c>
    </row>
    <row r="97" spans="1:6" ht="12.75">
      <c r="A97" s="148"/>
      <c r="B97" s="150"/>
      <c r="C97" s="146"/>
      <c r="D97" s="22" t="s">
        <v>111</v>
      </c>
      <c r="E97" s="23">
        <v>573</v>
      </c>
      <c r="F97" s="23">
        <f t="shared" si="1"/>
        <v>1719</v>
      </c>
    </row>
    <row r="98" spans="1:6" ht="12.75">
      <c r="A98" s="148"/>
      <c r="B98" s="150"/>
      <c r="C98" s="146"/>
      <c r="D98" s="22" t="s">
        <v>143</v>
      </c>
      <c r="E98" s="23">
        <v>46926</v>
      </c>
      <c r="F98" s="23">
        <f t="shared" si="1"/>
        <v>140778</v>
      </c>
    </row>
    <row r="99" spans="1:6" ht="12.75">
      <c r="A99" s="148"/>
      <c r="B99" s="150"/>
      <c r="C99" s="146"/>
      <c r="D99" s="22" t="s">
        <v>144</v>
      </c>
      <c r="E99" s="23">
        <v>7924</v>
      </c>
      <c r="F99" s="23">
        <f t="shared" si="1"/>
        <v>23772</v>
      </c>
    </row>
    <row r="100" spans="1:6" ht="12.75">
      <c r="A100" s="148"/>
      <c r="B100" s="150"/>
      <c r="C100" s="146"/>
      <c r="D100" s="22" t="s">
        <v>145</v>
      </c>
      <c r="E100" s="23">
        <v>580</v>
      </c>
      <c r="F100" s="23">
        <f t="shared" si="1"/>
        <v>1740</v>
      </c>
    </row>
    <row r="101" spans="1:6" ht="12.75">
      <c r="A101" s="148"/>
      <c r="B101" s="150"/>
      <c r="C101" s="146"/>
      <c r="D101" s="22" t="s">
        <v>146</v>
      </c>
      <c r="E101" s="23">
        <v>61809</v>
      </c>
      <c r="F101" s="23">
        <f t="shared" si="1"/>
        <v>185427</v>
      </c>
    </row>
    <row r="102" spans="1:6" ht="12.75">
      <c r="A102" s="148"/>
      <c r="B102" s="150"/>
      <c r="C102" s="146"/>
      <c r="D102" s="22" t="s">
        <v>147</v>
      </c>
      <c r="E102" s="23">
        <v>15339</v>
      </c>
      <c r="F102" s="23">
        <f t="shared" si="1"/>
        <v>46017</v>
      </c>
    </row>
    <row r="103" spans="1:6" ht="12.75">
      <c r="A103" s="148"/>
      <c r="B103" s="150"/>
      <c r="C103" s="146"/>
      <c r="D103" s="22" t="s">
        <v>134</v>
      </c>
      <c r="E103" s="23">
        <v>135794</v>
      </c>
      <c r="F103" s="23">
        <v>730000</v>
      </c>
    </row>
    <row r="104" spans="1:6" ht="38.25">
      <c r="A104" s="97" t="s">
        <v>72</v>
      </c>
      <c r="B104" s="98" t="s">
        <v>67</v>
      </c>
      <c r="C104" s="16" t="s">
        <v>92</v>
      </c>
      <c r="D104" s="22">
        <v>39</v>
      </c>
      <c r="E104" s="23">
        <v>6084</v>
      </c>
      <c r="F104" s="23">
        <v>49374</v>
      </c>
    </row>
    <row r="105" spans="1:6" ht="24.75" customHeight="1">
      <c r="A105" s="148" t="s">
        <v>60</v>
      </c>
      <c r="B105" s="149" t="s">
        <v>61</v>
      </c>
      <c r="C105" s="30" t="s">
        <v>252</v>
      </c>
      <c r="D105" s="22"/>
      <c r="E105" s="23">
        <f>E106+E107+E108</f>
        <v>2546</v>
      </c>
      <c r="F105" s="23">
        <f>F106+F107+F108</f>
        <v>5092</v>
      </c>
    </row>
    <row r="106" spans="1:6" ht="24.75" customHeight="1">
      <c r="A106" s="148"/>
      <c r="B106" s="149"/>
      <c r="C106" s="149" t="s">
        <v>254</v>
      </c>
      <c r="D106" s="22" t="s">
        <v>69</v>
      </c>
      <c r="E106" s="23">
        <v>2270</v>
      </c>
      <c r="F106" s="142">
        <v>5092</v>
      </c>
    </row>
    <row r="107" spans="1:6" ht="23.25" customHeight="1">
      <c r="A107" s="148"/>
      <c r="B107" s="149"/>
      <c r="C107" s="149"/>
      <c r="D107" s="22" t="s">
        <v>70</v>
      </c>
      <c r="E107" s="23">
        <v>223</v>
      </c>
      <c r="F107" s="143"/>
    </row>
    <row r="108" spans="1:6" ht="24" customHeight="1">
      <c r="A108" s="148"/>
      <c r="B108" s="149"/>
      <c r="C108" s="149"/>
      <c r="D108" s="22" t="s">
        <v>71</v>
      </c>
      <c r="E108" s="23">
        <v>53</v>
      </c>
      <c r="F108" s="143"/>
    </row>
    <row r="109" spans="1:6" ht="43.5" customHeight="1">
      <c r="A109" s="97" t="s">
        <v>112</v>
      </c>
      <c r="B109" s="99" t="s">
        <v>62</v>
      </c>
      <c r="C109" s="100" t="s">
        <v>63</v>
      </c>
      <c r="D109" s="93" t="s">
        <v>122</v>
      </c>
      <c r="E109" s="44">
        <v>147900</v>
      </c>
      <c r="F109" s="44">
        <v>165000</v>
      </c>
    </row>
    <row r="110" spans="1:6" ht="26.25" customHeight="1">
      <c r="A110" s="144" t="s">
        <v>104</v>
      </c>
      <c r="B110" s="99"/>
      <c r="C110" s="96" t="s">
        <v>91</v>
      </c>
      <c r="D110" s="93"/>
      <c r="E110" s="44">
        <f>SUM(E111:E114)</f>
        <v>1938</v>
      </c>
      <c r="F110" s="44">
        <f>SUM(F111:F114)</f>
        <v>228581</v>
      </c>
    </row>
    <row r="111" spans="1:6" ht="82.5" customHeight="1">
      <c r="A111" s="145"/>
      <c r="B111" s="146" t="s">
        <v>105</v>
      </c>
      <c r="C111" s="147" t="s">
        <v>129</v>
      </c>
      <c r="D111" s="31" t="s">
        <v>113</v>
      </c>
      <c r="E111" s="32">
        <f>404/2558*(1021+183+214+49)</f>
        <v>231.69</v>
      </c>
      <c r="F111" s="25">
        <f>(385200/3210*E111)+(1846.2/1840.91*E111)+1</f>
        <v>28036</v>
      </c>
    </row>
    <row r="112" spans="1:6" ht="62.25" customHeight="1">
      <c r="A112" s="145"/>
      <c r="B112" s="146"/>
      <c r="C112" s="147"/>
      <c r="D112" s="31" t="s">
        <v>114</v>
      </c>
      <c r="E112" s="32">
        <f>2382/2558*(1021+183+214+49)</f>
        <v>1366.06</v>
      </c>
      <c r="F112" s="25">
        <f>(385200/3210*E112)+(1846.2/1840.91*E112)</f>
        <v>165297</v>
      </c>
    </row>
    <row r="113" spans="1:6" ht="59.25" customHeight="1">
      <c r="A113" s="145"/>
      <c r="B113" s="146"/>
      <c r="C113" s="147"/>
      <c r="D113" s="31" t="s">
        <v>115</v>
      </c>
      <c r="E113" s="32">
        <f>424/2558*1467</f>
        <v>243.16</v>
      </c>
      <c r="F113" s="25">
        <f>(385200/3210*E113)+(1846.2/1840.91*E113)</f>
        <v>29423</v>
      </c>
    </row>
    <row r="114" spans="1:6" ht="47.25" customHeight="1">
      <c r="A114" s="145"/>
      <c r="B114" s="16" t="s">
        <v>255</v>
      </c>
      <c r="C114" s="101" t="s">
        <v>130</v>
      </c>
      <c r="D114" s="31" t="s">
        <v>126</v>
      </c>
      <c r="E114" s="102">
        <f>5431/591316*10570</f>
        <v>97.08</v>
      </c>
      <c r="F114" s="25">
        <v>5825</v>
      </c>
    </row>
    <row r="115" spans="1:6" ht="54.75" customHeight="1">
      <c r="A115" s="16" t="s">
        <v>64</v>
      </c>
      <c r="B115" s="16" t="s">
        <v>176</v>
      </c>
      <c r="C115" s="16" t="s">
        <v>256</v>
      </c>
      <c r="D115" s="29" t="s">
        <v>135</v>
      </c>
      <c r="E115" s="23">
        <v>3010</v>
      </c>
      <c r="F115" s="103">
        <v>648</v>
      </c>
    </row>
    <row r="116" spans="1:6" ht="37.5" customHeight="1">
      <c r="A116" s="146" t="s">
        <v>239</v>
      </c>
      <c r="B116" s="146" t="s">
        <v>240</v>
      </c>
      <c r="C116" s="158" t="s">
        <v>267</v>
      </c>
      <c r="D116" s="29" t="s">
        <v>241</v>
      </c>
      <c r="E116" s="23">
        <v>162</v>
      </c>
      <c r="F116" s="103">
        <f>6797.98</f>
        <v>6798</v>
      </c>
    </row>
    <row r="117" spans="1:6" ht="26.25" customHeight="1">
      <c r="A117" s="146"/>
      <c r="B117" s="146"/>
      <c r="C117" s="158"/>
      <c r="D117" s="29" t="s">
        <v>242</v>
      </c>
      <c r="E117" s="23">
        <v>320</v>
      </c>
      <c r="F117" s="103">
        <f>13454</f>
        <v>13454</v>
      </c>
    </row>
    <row r="118" spans="1:6" ht="34.5" customHeight="1">
      <c r="A118" s="146"/>
      <c r="B118" s="146"/>
      <c r="C118" s="158"/>
      <c r="D118" s="29" t="s">
        <v>243</v>
      </c>
      <c r="E118" s="23">
        <v>137</v>
      </c>
      <c r="F118" s="103">
        <v>5760</v>
      </c>
    </row>
    <row r="119" spans="1:7" ht="30.75" customHeight="1">
      <c r="A119" s="146"/>
      <c r="B119" s="16" t="s">
        <v>153</v>
      </c>
      <c r="C119" s="33" t="s">
        <v>266</v>
      </c>
      <c r="D119" s="29" t="s">
        <v>244</v>
      </c>
      <c r="E119" s="23">
        <v>3568</v>
      </c>
      <c r="F119" s="103">
        <v>33182</v>
      </c>
      <c r="G119" s="35"/>
    </row>
    <row r="120" spans="1:8" ht="24" customHeight="1">
      <c r="A120" s="157" t="s">
        <v>65</v>
      </c>
      <c r="B120" s="157"/>
      <c r="C120" s="157"/>
      <c r="D120" s="157"/>
      <c r="E120" s="104">
        <f>E8+E17+E18+E48+E63+E66+E73+E88+E104+E105+E109+E110+E115+E116+E117+E118+E119</f>
        <v>980562</v>
      </c>
      <c r="F120" s="104">
        <f>F8+F17+F18+F48+F63+F66+F73+F88+F104+F105+F109+F110+F115+F116+F117+F118+F119</f>
        <v>3560264</v>
      </c>
      <c r="G120" s="35"/>
      <c r="H120" s="35"/>
    </row>
    <row r="121" ht="12.75">
      <c r="E121" s="34"/>
    </row>
  </sheetData>
  <sheetProtection/>
  <mergeCells count="34">
    <mergeCell ref="A18:A31"/>
    <mergeCell ref="A88:A103"/>
    <mergeCell ref="B88:B103"/>
    <mergeCell ref="C89:C103"/>
    <mergeCell ref="A48:A62"/>
    <mergeCell ref="B48:B62"/>
    <mergeCell ref="C49:C61"/>
    <mergeCell ref="A63:A65"/>
    <mergeCell ref="B63:B65"/>
    <mergeCell ref="A66:A72"/>
    <mergeCell ref="A116:A119"/>
    <mergeCell ref="B116:B118"/>
    <mergeCell ref="C116:C118"/>
    <mergeCell ref="A120:D120"/>
    <mergeCell ref="E6:F6"/>
    <mergeCell ref="A8:A16"/>
    <mergeCell ref="A6:A7"/>
    <mergeCell ref="B6:B7"/>
    <mergeCell ref="C6:C7"/>
    <mergeCell ref="C9:C16"/>
    <mergeCell ref="B66:B68"/>
    <mergeCell ref="B69:B72"/>
    <mergeCell ref="C70:C72"/>
    <mergeCell ref="A73:A87"/>
    <mergeCell ref="B73:B87"/>
    <mergeCell ref="C74:C85"/>
    <mergeCell ref="C86:C87"/>
    <mergeCell ref="F106:F108"/>
    <mergeCell ref="A110:A114"/>
    <mergeCell ref="B111:B113"/>
    <mergeCell ref="C111:C113"/>
    <mergeCell ref="A105:A108"/>
    <mergeCell ref="B105:B108"/>
    <mergeCell ref="C106:C108"/>
  </mergeCells>
  <printOptions/>
  <pageMargins left="0.75" right="0.75" top="1" bottom="1" header="0.5" footer="0.5"/>
  <pageSetup firstPageNumber="47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</cp:lastModifiedBy>
  <cp:lastPrinted>2009-01-29T11:39:47Z</cp:lastPrinted>
  <dcterms:created xsi:type="dcterms:W3CDTF">2000-11-14T15:34:08Z</dcterms:created>
  <dcterms:modified xsi:type="dcterms:W3CDTF">2009-01-29T11:39:48Z</dcterms:modified>
  <cp:category/>
  <cp:version/>
  <cp:contentType/>
  <cp:contentStatus/>
</cp:coreProperties>
</file>