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09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<sst xmlns="http://schemas.openxmlformats.org/spreadsheetml/2006/main" count="272" uniqueCount="113">
  <si>
    <t xml:space="preserve">Załącznik  nr  2  do  uchwały   Rady     Powiatu  Toruńskiego </t>
  </si>
  <si>
    <t>Dz.</t>
  </si>
  <si>
    <t>R.</t>
  </si>
  <si>
    <t>P.</t>
  </si>
  <si>
    <t>W Y S Z C Z E G Ó L N I E N I E</t>
  </si>
  <si>
    <t>BUDŻET   2007 - wg.  stanu  na  dzień   1.03.07</t>
  </si>
  <si>
    <t>BUDŻET   2007 - wg.  stanu  na  dzień   27.08.07</t>
  </si>
  <si>
    <t xml:space="preserve">Propozycje     budżetu   2008  złożone  przez jednostki  org. </t>
  </si>
  <si>
    <t>Propozycja  wydziałów    nadzorujących  lub   dane   z    kol. 7</t>
  </si>
  <si>
    <t xml:space="preserve">Wynagrodzenia     (  4010) -   do   wyliczenia   rezerwy </t>
  </si>
  <si>
    <t xml:space="preserve">Budżet  2008-   pierwotny </t>
  </si>
  <si>
    <t xml:space="preserve">Budżet  2008- na  30.09.2008 </t>
  </si>
  <si>
    <t>Przewidywane    wykonanie   na  31.12.2008</t>
  </si>
  <si>
    <t xml:space="preserve">Plan  jednostki </t>
  </si>
  <si>
    <t xml:space="preserve">Zakup  usług  pozostałych </t>
  </si>
  <si>
    <t>TRANSPORT I ŁĄCZNOŚĆ</t>
  </si>
  <si>
    <t>Drogi publiczne powiatowe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</si>
  <si>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</si>
  <si>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</si>
  <si>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</si>
  <si>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</si>
  <si>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</si>
  <si>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</si>
  <si>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</si>
  <si>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</si>
  <si>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</si>
  <si>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</si>
  <si>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</si>
  <si>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</si>
  <si>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</si>
  <si>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</si>
  <si>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 xml:space="preserve">Wydatki  inwestycyjne  jednostek  budżetowych </t>
  </si>
  <si>
    <t>Wydatki na zakupy inwestycyjne jednostek budżetowych</t>
  </si>
  <si>
    <t>Podatek od nieruchomości</t>
  </si>
  <si>
    <t>Wydatki osobowe niezaliczone do wynagrodzeń</t>
  </si>
  <si>
    <t xml:space="preserve">Wynagrodzenia  bezosobowe </t>
  </si>
  <si>
    <t>Zakup pozostałych usług</t>
  </si>
  <si>
    <t>Opłaty za administrowanie i   czynsze   za  budynki , lokale  i  pomieszczenia   garażowe</t>
  </si>
  <si>
    <t>Zakup materiałów papierniczych do sprzętu drukarskiego i urządzeń kserograficznych</t>
  </si>
  <si>
    <t>Zakup usług pozostałych</t>
  </si>
  <si>
    <t>Zakup leków i wyrobów  medycznych i produktów biobójczych</t>
  </si>
  <si>
    <t xml:space="preserve">Podróże służbowe zagraniczne </t>
  </si>
  <si>
    <t>Opłaty na  rzecz budżetu państwa</t>
  </si>
  <si>
    <t>Pozostała działalność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</si>
  <si>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</si>
  <si>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</si>
  <si>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</si>
  <si>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OŚWIATA I WYCHOWANIE</t>
  </si>
  <si>
    <t>Składki na ubezpieczenie społeczne</t>
  </si>
  <si>
    <t>Składki na Fundusz  Pracy</t>
  </si>
  <si>
    <t>Zakup pomocy naukowych , dydaktycznych , książek</t>
  </si>
  <si>
    <t>Zakup akcesoriów komputerowych, w tym programów i licencji</t>
  </si>
  <si>
    <t>w tym: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</si>
  <si>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</si>
  <si>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</si>
  <si>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Zakup pomocy  naukowych , dydaktycznych  i  książek </t>
  </si>
  <si>
    <t>Opłaty z tytułu zakupu usług telekomunikacyjnych telefonii komórkowej</t>
  </si>
  <si>
    <t>Opłaty z tytułu zakupu usług telekomunikacyjnych telefonii stacjonarnej</t>
  </si>
  <si>
    <t>Wynagrodzenia  bezosobowe</t>
  </si>
  <si>
    <t xml:space="preserve">Dotacje celowe przekazane gminie lub  miastu  stołecznemu  Warszawie  na zadania bieżące realizowane na podstawie porozumień między jednostkami samorządu terytorialnego </t>
  </si>
  <si>
    <t xml:space="preserve">Wydatki na   zakupy  inwestycyjne  jednostek  budżetowych </t>
  </si>
  <si>
    <t>Zakup  usług pozostałych</t>
  </si>
  <si>
    <t xml:space="preserve">Wydatki   inwestycyjne  jednostek  budżetowych </t>
  </si>
  <si>
    <t>w  tym :</t>
  </si>
  <si>
    <t>POMOC SPOŁECZNA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</si>
  <si>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</si>
  <si>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</si>
  <si>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</si>
  <si>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Nagrody i wydatki osobowe nie zaliczane do wynagr.</t>
  </si>
  <si>
    <t>Wydatki inwestycyjne jednostek budżetowych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</si>
  <si>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</si>
  <si>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</si>
  <si>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</si>
  <si>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</si>
  <si>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</si>
  <si>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</si>
  <si>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</si>
  <si>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</si>
  <si>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</si>
  <si>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</si>
  <si>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</si>
  <si>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</si>
  <si>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</si>
  <si>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>Wynagrodzenia bezosobowe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</si>
  <si>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</si>
  <si>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</si>
  <si>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</si>
  <si>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</si>
  <si>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Powiatowe urzędy pracy </t>
  </si>
  <si>
    <t xml:space="preserve">Realizacja  PUP  w  Toruniu </t>
  </si>
  <si>
    <t xml:space="preserve">Pomoc   dla  repatriantów </t>
  </si>
  <si>
    <t>EDUKACYJNA OPIEKA WYCHOWAWCZA</t>
  </si>
  <si>
    <t xml:space="preserve">Kolonie  i  obozy   dla  młodzieży polonijnej   w  kraju </t>
  </si>
  <si>
    <t xml:space="preserve">* P.Sz. Muzyczna  w   Chełmży </t>
  </si>
  <si>
    <t xml:space="preserve">Pomoc materialna dla uczniów </t>
  </si>
  <si>
    <t xml:space="preserve">Stypendia  oraz  inne formy pomocy dla uczniów </t>
  </si>
  <si>
    <t xml:space="preserve">*Zespół Szkół  w Chełmży </t>
  </si>
  <si>
    <t xml:space="preserve">*Z.Sz. S. w Chełmży </t>
  </si>
  <si>
    <t>Wydatki inwestycyjne</t>
  </si>
  <si>
    <t xml:space="preserve">PLAN  WYDATKÓW   NA  2009   ROK </t>
  </si>
  <si>
    <t xml:space="preserve">Rezerwy na inwestycje i zakupy inwestycyjne-standardy  w  domach  pomocy  społecznej </t>
  </si>
  <si>
    <t>zwiększenia</t>
  </si>
  <si>
    <t>zmniejszenia</t>
  </si>
  <si>
    <t xml:space="preserve">plan  po  zmianach </t>
  </si>
  <si>
    <t xml:space="preserve">Rozliczenia   z  bankami   związane   z  obsługą  długu  publicznego </t>
  </si>
  <si>
    <t xml:space="preserve">w  sprawie zmiany   Budżetu  Powiatu  Toruńskiego na  2009 .  </t>
  </si>
  <si>
    <t>ZMIANY  WYDATKÓW  BUDŻETOWYCH  WG   STANU  NA  DZIEŃ  9.03.2009R.</t>
  </si>
  <si>
    <t xml:space="preserve">RAZEM  ZMIANY   WYDATKÓW </t>
  </si>
  <si>
    <t xml:space="preserve"> zmiany   w   wydatkach projektów    współfinansowanych    z UE</t>
  </si>
  <si>
    <t>zmiany  wydatków   budżetowych   bez  UE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</si>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</sst>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0"/>
      <name val="Arial CE"/>
      <family val="0"/>
    </font>
    <font>
      <b/>
      <u val="single"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6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right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right" vertical="center" shrinkToFit="1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vertical="center" wrapText="1" shrinkToFit="1"/>
    </xf>
    <xf numFmtId="1" fontId="1" fillId="0" borderId="10" xfId="0" applyNumberFormat="1" applyFont="1" applyFill="1" applyBorder="1" applyAlignment="1">
      <alignment vertical="center" wrapText="1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 shrinkToFit="1"/>
    </xf>
    <xf numFmtId="3" fontId="4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vertical="center" shrinkToFit="1"/>
    </xf>
    <xf numFmtId="164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vertical="center" wrapText="1" shrinkToFit="1"/>
    </xf>
    <xf numFmtId="3" fontId="5" fillId="0" borderId="10" xfId="0" applyNumberFormat="1" applyFont="1" applyFill="1" applyBorder="1" applyAlignment="1">
      <alignment horizontal="right" vertical="center" wrapText="1" shrinkToFit="1"/>
    </xf>
    <xf numFmtId="1" fontId="3" fillId="0" borderId="10" xfId="0" applyNumberFormat="1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 shrinkToFit="1"/>
    </xf>
    <xf numFmtId="3" fontId="3" fillId="0" borderId="10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 wrapText="1" shrinkToFit="1"/>
    </xf>
    <xf numFmtId="164" fontId="1" fillId="0" borderId="1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 wrapText="1" shrinkToFit="1"/>
    </xf>
    <xf numFmtId="1" fontId="1" fillId="0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1"/>
  <sheetViews>
    <sheetView tabSelected="1" zoomScalePageLayoutView="0" workbookViewId="0" topLeftCell="A225">
      <selection activeCell="N207" sqref="N207:N208"/>
    </sheetView>
  </sheetViews>
  <sheetFormatPr defaultColWidth="9.00390625" defaultRowHeight="12.75"/>
  <cols>
    <col min="1" max="1" width="4.00390625" style="15" bestFit="1" customWidth="1"/>
    <col min="2" max="2" width="7.875" style="15" customWidth="1"/>
    <col min="3" max="3" width="7.125" style="15" customWidth="1"/>
    <col min="4" max="4" width="26.25390625" style="15" customWidth="1"/>
    <col min="5" max="9" width="0" style="15" hidden="1" customWidth="1"/>
    <col min="10" max="10" width="14.00390625" style="15" hidden="1" customWidth="1"/>
    <col min="11" max="11" width="13.375" style="15" hidden="1" customWidth="1"/>
    <col min="12" max="12" width="15.375" style="15" hidden="1" customWidth="1"/>
    <col min="13" max="13" width="13.875" style="15" hidden="1" customWidth="1"/>
    <col min="14" max="14" width="14.625" style="15" bestFit="1" customWidth="1"/>
    <col min="15" max="15" width="10.875" style="15" customWidth="1"/>
    <col min="16" max="16" width="11.125" style="15" bestFit="1" customWidth="1"/>
    <col min="17" max="17" width="12.25390625" style="15" customWidth="1"/>
    <col min="18" max="18" width="7.25390625" style="15" bestFit="1" customWidth="1"/>
    <col min="19" max="19" width="8.875" style="15" customWidth="1"/>
    <col min="20" max="16384" width="9.125" style="15" customWidth="1"/>
  </cols>
  <sheetData>
    <row r="1" spans="1:17" ht="12">
      <c r="A1" s="8"/>
      <c r="B1" s="9" t="s">
        <v>0</v>
      </c>
      <c r="C1" s="8"/>
      <c r="D1" s="10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2">
      <c r="A2" s="8"/>
      <c r="B2" s="9" t="s">
        <v>105</v>
      </c>
      <c r="C2" s="8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2">
      <c r="A3" s="16"/>
      <c r="B3" s="17"/>
      <c r="C3" s="8"/>
      <c r="D3" s="18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">
      <c r="A4" s="19"/>
      <c r="C4" s="85" t="s">
        <v>106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2">
      <c r="A5" s="19"/>
      <c r="B5" s="20"/>
      <c r="C5" s="21"/>
      <c r="D5" s="22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93" customHeight="1">
      <c r="A6" s="23" t="s">
        <v>1</v>
      </c>
      <c r="B6" s="23" t="s">
        <v>2</v>
      </c>
      <c r="C6" s="24" t="s">
        <v>3</v>
      </c>
      <c r="D6" s="25" t="s">
        <v>4</v>
      </c>
      <c r="E6" s="26" t="s">
        <v>5</v>
      </c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  <c r="K6" s="26" t="s">
        <v>11</v>
      </c>
      <c r="L6" s="26" t="s">
        <v>12</v>
      </c>
      <c r="M6" s="26" t="s">
        <v>13</v>
      </c>
      <c r="N6" s="26" t="s">
        <v>99</v>
      </c>
      <c r="O6" s="26" t="s">
        <v>101</v>
      </c>
      <c r="P6" s="26" t="s">
        <v>102</v>
      </c>
      <c r="Q6" s="26" t="s">
        <v>103</v>
      </c>
    </row>
    <row r="7" spans="1:17" ht="12">
      <c r="A7" s="23">
        <v>1</v>
      </c>
      <c r="B7" s="23">
        <v>2</v>
      </c>
      <c r="C7" s="24">
        <v>3</v>
      </c>
      <c r="D7" s="25">
        <v>4</v>
      </c>
      <c r="E7" s="26">
        <v>5</v>
      </c>
      <c r="F7" s="26">
        <v>6</v>
      </c>
      <c r="G7" s="26">
        <v>7</v>
      </c>
      <c r="H7" s="26">
        <v>8</v>
      </c>
      <c r="I7" s="26"/>
      <c r="J7" s="26">
        <v>5</v>
      </c>
      <c r="K7" s="26">
        <v>6</v>
      </c>
      <c r="L7" s="26">
        <v>7</v>
      </c>
      <c r="M7" s="26">
        <v>8</v>
      </c>
      <c r="N7" s="26">
        <v>5</v>
      </c>
      <c r="O7" s="26">
        <v>6</v>
      </c>
      <c r="P7" s="26">
        <v>7</v>
      </c>
      <c r="Q7" s="26">
        <v>8</v>
      </c>
    </row>
    <row r="8" spans="1:17" ht="12">
      <c r="A8" s="2">
        <v>600</v>
      </c>
      <c r="B8" s="2"/>
      <c r="C8" s="27"/>
      <c r="D8" s="36" t="s">
        <v>15</v>
      </c>
      <c r="E8" s="28">
        <f>E9</f>
        <v>300000</v>
      </c>
      <c r="F8" s="28">
        <f>F9</f>
        <v>1200000</v>
      </c>
      <c r="G8" s="29">
        <f>G9</f>
        <v>2836000</v>
      </c>
      <c r="H8" s="29">
        <f>H9</f>
        <v>2836000</v>
      </c>
      <c r="I8" s="29"/>
      <c r="J8" s="29">
        <f aca="true" t="shared" si="0" ref="J8:P8">J9</f>
        <v>400000</v>
      </c>
      <c r="K8" s="29">
        <f t="shared" si="0"/>
        <v>1360600</v>
      </c>
      <c r="L8" s="29">
        <f t="shared" si="0"/>
        <v>1360600</v>
      </c>
      <c r="M8" s="29">
        <f t="shared" si="0"/>
        <v>350000</v>
      </c>
      <c r="N8" s="29">
        <f t="shared" si="0"/>
        <v>0</v>
      </c>
      <c r="O8" s="29">
        <f t="shared" si="0"/>
        <v>6826000</v>
      </c>
      <c r="P8" s="29">
        <f t="shared" si="0"/>
        <v>9535000</v>
      </c>
      <c r="Q8" s="29">
        <f aca="true" t="shared" si="1" ref="Q8:Q18">N8+O8-P8</f>
        <v>-2709000</v>
      </c>
    </row>
    <row r="9" spans="1:17" ht="12">
      <c r="A9" s="30"/>
      <c r="B9" s="30">
        <v>60014</v>
      </c>
      <c r="C9" s="32"/>
      <c r="D9" s="35" t="s">
        <v>16</v>
      </c>
      <c r="E9" s="5">
        <f>SUM(E10:E10)</f>
        <v>300000</v>
      </c>
      <c r="F9" s="5">
        <f>SUM(F10:F10)</f>
        <v>1200000</v>
      </c>
      <c r="G9" s="5">
        <f>SUM(G10:G10)</f>
        <v>2836000</v>
      </c>
      <c r="H9" s="5">
        <f>SUM(H10:H10)</f>
        <v>2836000</v>
      </c>
      <c r="I9" s="5"/>
      <c r="J9" s="5">
        <f>SUM(J10:J10)</f>
        <v>400000</v>
      </c>
      <c r="K9" s="5">
        <f>SUM(K10:K10)</f>
        <v>1360600</v>
      </c>
      <c r="L9" s="5">
        <f>SUM(L10:L10)</f>
        <v>1360600</v>
      </c>
      <c r="M9" s="5">
        <f>SUM(M10:M10)</f>
        <v>350000</v>
      </c>
      <c r="N9" s="5"/>
      <c r="O9" s="5">
        <f>SUM(O10:O12)</f>
        <v>6826000</v>
      </c>
      <c r="P9" s="5">
        <f>SUM(P10:P12)</f>
        <v>9535000</v>
      </c>
      <c r="Q9" s="29">
        <f t="shared" si="1"/>
        <v>-2709000</v>
      </c>
    </row>
    <row r="10" spans="1:20" ht="24">
      <c r="A10" s="2"/>
      <c r="B10" s="2"/>
      <c r="C10" s="3">
        <v>6050</v>
      </c>
      <c r="D10" s="4" t="s">
        <v>31</v>
      </c>
      <c r="E10" s="5">
        <v>300000</v>
      </c>
      <c r="F10" s="5">
        <v>1200000</v>
      </c>
      <c r="G10" s="6">
        <v>2836000</v>
      </c>
      <c r="H10" s="6">
        <v>2836000</v>
      </c>
      <c r="I10" s="6"/>
      <c r="J10" s="1">
        <v>400000</v>
      </c>
      <c r="K10" s="1">
        <v>1360600</v>
      </c>
      <c r="L10" s="1">
        <v>1360600</v>
      </c>
      <c r="M10" s="1">
        <v>350000</v>
      </c>
      <c r="N10" s="1">
        <f>12300000+250000+500000+200000</f>
        <v>13250000</v>
      </c>
      <c r="O10" s="1"/>
      <c r="P10" s="1">
        <f>2709000+6826000</f>
        <v>9535000</v>
      </c>
      <c r="Q10" s="82">
        <f t="shared" si="1"/>
        <v>3715000</v>
      </c>
      <c r="R10" s="13"/>
      <c r="S10" s="14"/>
      <c r="T10" s="14"/>
    </row>
    <row r="11" spans="1:20" ht="24">
      <c r="A11" s="2"/>
      <c r="B11" s="2"/>
      <c r="C11" s="3">
        <v>6058</v>
      </c>
      <c r="D11" s="4" t="s">
        <v>31</v>
      </c>
      <c r="E11" s="5">
        <v>300000</v>
      </c>
      <c r="F11" s="5">
        <v>1200000</v>
      </c>
      <c r="G11" s="6">
        <v>2836000</v>
      </c>
      <c r="H11" s="6">
        <v>2836000</v>
      </c>
      <c r="I11" s="6"/>
      <c r="J11" s="1"/>
      <c r="K11" s="1">
        <v>360144</v>
      </c>
      <c r="L11" s="1">
        <v>360144</v>
      </c>
      <c r="M11" s="1">
        <v>882000</v>
      </c>
      <c r="N11" s="1">
        <v>493000</v>
      </c>
      <c r="O11" s="1">
        <v>3413000</v>
      </c>
      <c r="P11" s="1"/>
      <c r="Q11" s="82">
        <f t="shared" si="1"/>
        <v>3906000</v>
      </c>
      <c r="R11" s="13"/>
      <c r="S11" s="14"/>
      <c r="T11" s="14"/>
    </row>
    <row r="12" spans="1:20" ht="24">
      <c r="A12" s="2"/>
      <c r="B12" s="2"/>
      <c r="C12" s="3">
        <v>6059</v>
      </c>
      <c r="D12" s="4" t="s">
        <v>31</v>
      </c>
      <c r="E12" s="5">
        <v>300000</v>
      </c>
      <c r="F12" s="5">
        <v>1200000</v>
      </c>
      <c r="G12" s="6">
        <v>2836000</v>
      </c>
      <c r="H12" s="6">
        <v>2836000</v>
      </c>
      <c r="I12" s="6"/>
      <c r="J12" s="1"/>
      <c r="K12" s="1">
        <v>254856</v>
      </c>
      <c r="L12" s="1">
        <v>254856</v>
      </c>
      <c r="M12" s="1">
        <v>588000</v>
      </c>
      <c r="N12" s="1">
        <f>850000-493000</f>
        <v>357000</v>
      </c>
      <c r="O12" s="1">
        <v>3413000</v>
      </c>
      <c r="P12" s="1"/>
      <c r="Q12" s="82">
        <f t="shared" si="1"/>
        <v>3770000</v>
      </c>
      <c r="R12" s="13"/>
      <c r="S12" s="14"/>
      <c r="T12" s="14"/>
    </row>
    <row r="13" spans="1:17" ht="24">
      <c r="A13" s="2">
        <v>757</v>
      </c>
      <c r="B13" s="2"/>
      <c r="C13" s="27"/>
      <c r="D13" s="36" t="s">
        <v>44</v>
      </c>
      <c r="E13" s="28">
        <f>E14</f>
        <v>267000</v>
      </c>
      <c r="F13" s="28">
        <f>F14</f>
        <v>267000</v>
      </c>
      <c r="G13" s="29">
        <f>G14</f>
        <v>258000</v>
      </c>
      <c r="H13" s="29">
        <f>H14</f>
        <v>258000</v>
      </c>
      <c r="I13" s="29"/>
      <c r="J13" s="29">
        <f aca="true" t="shared" si="2" ref="J13:P13">J14</f>
        <v>258000</v>
      </c>
      <c r="K13" s="29">
        <f t="shared" si="2"/>
        <v>258000</v>
      </c>
      <c r="L13" s="29">
        <f t="shared" si="2"/>
        <v>258000</v>
      </c>
      <c r="M13" s="29">
        <f t="shared" si="2"/>
        <v>164465.17</v>
      </c>
      <c r="N13" s="29">
        <f t="shared" si="2"/>
        <v>0</v>
      </c>
      <c r="O13" s="29">
        <f t="shared" si="2"/>
        <v>30000</v>
      </c>
      <c r="P13" s="29">
        <f t="shared" si="2"/>
        <v>30000</v>
      </c>
      <c r="Q13" s="29">
        <f t="shared" si="1"/>
        <v>0</v>
      </c>
    </row>
    <row r="14" spans="1:17" ht="48">
      <c r="A14" s="30"/>
      <c r="B14" s="30">
        <v>75702</v>
      </c>
      <c r="C14" s="32"/>
      <c r="D14" s="35" t="s">
        <v>45</v>
      </c>
      <c r="E14" s="31">
        <f>SUM(E16:E16)</f>
        <v>267000</v>
      </c>
      <c r="F14" s="31">
        <f>SUM(F16:F16)</f>
        <v>267000</v>
      </c>
      <c r="G14" s="33">
        <f>SUM(G16:G16)</f>
        <v>258000</v>
      </c>
      <c r="H14" s="33">
        <f>SUM(H16:H16)</f>
        <v>258000</v>
      </c>
      <c r="I14" s="33"/>
      <c r="J14" s="33">
        <f>SUM(J16:J16)</f>
        <v>258000</v>
      </c>
      <c r="K14" s="33">
        <f>SUM(K16:K16)</f>
        <v>258000</v>
      </c>
      <c r="L14" s="33">
        <f>SUM(L16:L16)</f>
        <v>258000</v>
      </c>
      <c r="M14" s="33">
        <f>SUM(M16:M16)</f>
        <v>164465.17</v>
      </c>
      <c r="N14" s="33"/>
      <c r="O14" s="33">
        <f>SUM(O15:O16)</f>
        <v>30000</v>
      </c>
      <c r="P14" s="33">
        <f>SUM(P15:P16)</f>
        <v>30000</v>
      </c>
      <c r="Q14" s="29">
        <f t="shared" si="1"/>
        <v>0</v>
      </c>
    </row>
    <row r="15" spans="1:17" ht="36">
      <c r="A15" s="23"/>
      <c r="B15" s="23"/>
      <c r="C15" s="24">
        <v>8010</v>
      </c>
      <c r="D15" s="25" t="s">
        <v>104</v>
      </c>
      <c r="E15" s="5"/>
      <c r="F15" s="5"/>
      <c r="G15" s="6"/>
      <c r="H15" s="6"/>
      <c r="I15" s="6"/>
      <c r="J15" s="6"/>
      <c r="K15" s="6"/>
      <c r="L15" s="6"/>
      <c r="M15" s="6"/>
      <c r="N15" s="6"/>
      <c r="O15" s="6">
        <v>30000</v>
      </c>
      <c r="P15" s="6"/>
      <c r="Q15" s="29">
        <f t="shared" si="1"/>
        <v>30000</v>
      </c>
    </row>
    <row r="16" spans="1:17" ht="48">
      <c r="A16" s="2"/>
      <c r="B16" s="2"/>
      <c r="C16" s="37">
        <v>8070</v>
      </c>
      <c r="D16" s="38" t="s">
        <v>46</v>
      </c>
      <c r="E16" s="39">
        <f>388250-121250</f>
        <v>267000</v>
      </c>
      <c r="F16" s="39">
        <f>388250-121250</f>
        <v>267000</v>
      </c>
      <c r="G16" s="44">
        <v>258000</v>
      </c>
      <c r="H16" s="39">
        <f>G16</f>
        <v>258000</v>
      </c>
      <c r="I16" s="39"/>
      <c r="J16" s="39">
        <v>258000</v>
      </c>
      <c r="K16" s="39">
        <v>258000</v>
      </c>
      <c r="L16" s="39">
        <v>258000</v>
      </c>
      <c r="M16" s="39">
        <f>61177+31693.82+27876.18+23966.89+19751.28</f>
        <v>164465.17</v>
      </c>
      <c r="N16" s="39">
        <v>385000</v>
      </c>
      <c r="O16" s="39"/>
      <c r="P16" s="39">
        <v>30000</v>
      </c>
      <c r="Q16" s="29">
        <f t="shared" si="1"/>
        <v>355000</v>
      </c>
    </row>
    <row r="17" spans="1:17" ht="42.75" customHeight="1" hidden="1">
      <c r="A17" s="2"/>
      <c r="B17" s="2"/>
      <c r="C17" s="24"/>
      <c r="D17" s="25" t="s">
        <v>100</v>
      </c>
      <c r="E17" s="5"/>
      <c r="F17" s="5"/>
      <c r="G17" s="6"/>
      <c r="H17" s="5"/>
      <c r="I17" s="5"/>
      <c r="J17" s="5">
        <v>100000</v>
      </c>
      <c r="K17" s="5">
        <v>0</v>
      </c>
      <c r="L17" s="5"/>
      <c r="M17" s="5"/>
      <c r="N17" s="5"/>
      <c r="O17" s="5"/>
      <c r="P17" s="5"/>
      <c r="Q17" s="29">
        <f t="shared" si="1"/>
        <v>0</v>
      </c>
    </row>
    <row r="18" spans="1:17" ht="12">
      <c r="A18" s="2">
        <v>801</v>
      </c>
      <c r="B18" s="2"/>
      <c r="C18" s="24"/>
      <c r="D18" s="36" t="s">
        <v>47</v>
      </c>
      <c r="E18" s="28" t="e">
        <f>#REF!+#REF!+#REF!+E19+#REF!+#REF!+#REF!+#REF!+E29</f>
        <v>#REF!</v>
      </c>
      <c r="F18" s="28" t="e">
        <f>#REF!+#REF!+#REF!+F19+#REF!+#REF!+#REF!+#REF!+F29</f>
        <v>#REF!</v>
      </c>
      <c r="G18" s="28" t="e">
        <f>#REF!+#REF!+#REF!+G19+#REF!+#REF!+#REF!+#REF!+G29</f>
        <v>#REF!</v>
      </c>
      <c r="H18" s="28" t="e">
        <f>#REF!+#REF!+#REF!+H19+#REF!+#REF!+#REF!+#REF!+H29</f>
        <v>#REF!</v>
      </c>
      <c r="I18" s="28"/>
      <c r="J18" s="28" t="e">
        <f>#REF!+#REF!+#REF!+J19+#REF!+#REF!+#REF!+#REF!+J29</f>
        <v>#REF!</v>
      </c>
      <c r="K18" s="28" t="e">
        <f>#REF!+#REF!+#REF!+K19+#REF!+#REF!+#REF!+#REF!+K29</f>
        <v>#REF!</v>
      </c>
      <c r="L18" s="28" t="e">
        <f>#REF!+#REF!+#REF!+L19+#REF!+#REF!+#REF!+#REF!+L29</f>
        <v>#REF!</v>
      </c>
      <c r="M18" s="28" t="e">
        <f>#REF!+#REF!+#REF!+M19+#REF!+#REF!+#REF!+#REF!+M29</f>
        <v>#REF!</v>
      </c>
      <c r="N18" s="28"/>
      <c r="O18" s="28">
        <f>O19+O29</f>
        <v>23563</v>
      </c>
      <c r="P18" s="28">
        <f>P19+P29</f>
        <v>1258139</v>
      </c>
      <c r="Q18" s="29">
        <f t="shared" si="1"/>
        <v>-1234576</v>
      </c>
    </row>
    <row r="19" spans="1:17" ht="12">
      <c r="A19" s="2"/>
      <c r="B19" s="30">
        <v>80130</v>
      </c>
      <c r="C19" s="24"/>
      <c r="D19" s="35" t="s">
        <v>53</v>
      </c>
      <c r="E19" s="31">
        <f>SUM(E20:E27)</f>
        <v>455865</v>
      </c>
      <c r="F19" s="31">
        <f>SUM(F20:F27)</f>
        <v>494621</v>
      </c>
      <c r="G19" s="31">
        <f>SUM(G20:G27)</f>
        <v>578133</v>
      </c>
      <c r="H19" s="31">
        <f>SUM(H20:H27)</f>
        <v>523320</v>
      </c>
      <c r="I19" s="31"/>
      <c r="J19" s="31">
        <f>SUM(J20:J27)</f>
        <v>492510</v>
      </c>
      <c r="K19" s="31">
        <f>SUM(K20:K27)</f>
        <v>730260</v>
      </c>
      <c r="L19" s="31">
        <f>SUM(L20:L27)</f>
        <v>690094</v>
      </c>
      <c r="M19" s="31">
        <f>SUM(M20:M27)</f>
        <v>752538</v>
      </c>
      <c r="N19" s="31"/>
      <c r="O19" s="31">
        <f>SUM(O20:O27)</f>
        <v>14607</v>
      </c>
      <c r="P19" s="31">
        <f>SUM(P20:P27)</f>
        <v>22162</v>
      </c>
      <c r="Q19" s="29">
        <f aca="true" t="shared" si="3" ref="Q19:Q27">N19+O19-P19</f>
        <v>-7555</v>
      </c>
    </row>
    <row r="20" spans="1:17" ht="72">
      <c r="A20" s="2"/>
      <c r="B20" s="2"/>
      <c r="C20" s="24">
        <v>2330</v>
      </c>
      <c r="D20" s="25" t="s">
        <v>54</v>
      </c>
      <c r="E20" s="5">
        <v>34765</v>
      </c>
      <c r="F20" s="5">
        <v>34765</v>
      </c>
      <c r="G20" s="6">
        <v>30000</v>
      </c>
      <c r="H20" s="6">
        <v>30000</v>
      </c>
      <c r="I20" s="6"/>
      <c r="J20" s="6">
        <v>30000</v>
      </c>
      <c r="K20" s="6">
        <v>30000</v>
      </c>
      <c r="L20" s="6">
        <v>30000</v>
      </c>
      <c r="M20" s="6">
        <v>30000</v>
      </c>
      <c r="N20" s="6">
        <v>30000</v>
      </c>
      <c r="O20" s="6"/>
      <c r="P20" s="6">
        <v>4000</v>
      </c>
      <c r="Q20" s="29">
        <f t="shared" si="3"/>
        <v>26000</v>
      </c>
    </row>
    <row r="21" spans="1:17" ht="84">
      <c r="A21" s="2"/>
      <c r="B21" s="2"/>
      <c r="C21" s="24">
        <v>2310</v>
      </c>
      <c r="D21" s="25" t="s">
        <v>59</v>
      </c>
      <c r="E21" s="5"/>
      <c r="F21" s="5"/>
      <c r="G21" s="6"/>
      <c r="H21" s="6"/>
      <c r="I21" s="6"/>
      <c r="J21" s="6"/>
      <c r="K21" s="6"/>
      <c r="L21" s="6"/>
      <c r="M21" s="6"/>
      <c r="N21" s="6"/>
      <c r="O21" s="6">
        <v>4000</v>
      </c>
      <c r="P21" s="6"/>
      <c r="Q21" s="29">
        <f t="shared" si="3"/>
        <v>4000</v>
      </c>
    </row>
    <row r="22" spans="1:17" ht="24">
      <c r="A22" s="2"/>
      <c r="B22" s="2"/>
      <c r="C22" s="24">
        <v>4040</v>
      </c>
      <c r="D22" s="25" t="s">
        <v>18</v>
      </c>
      <c r="E22" s="5">
        <v>280040</v>
      </c>
      <c r="F22" s="5">
        <v>280040</v>
      </c>
      <c r="G22" s="6">
        <v>290184</v>
      </c>
      <c r="H22" s="6">
        <v>290180</v>
      </c>
      <c r="I22" s="6"/>
      <c r="J22" s="6">
        <v>290180</v>
      </c>
      <c r="K22" s="6">
        <v>290180</v>
      </c>
      <c r="L22" s="6">
        <v>251014</v>
      </c>
      <c r="M22" s="6">
        <v>306216</v>
      </c>
      <c r="N22" s="6">
        <v>306220</v>
      </c>
      <c r="O22" s="6"/>
      <c r="P22" s="6">
        <v>7555</v>
      </c>
      <c r="Q22" s="29">
        <f t="shared" si="3"/>
        <v>298665</v>
      </c>
    </row>
    <row r="23" spans="1:17" ht="12">
      <c r="A23" s="2"/>
      <c r="B23" s="2"/>
      <c r="C23" s="24">
        <v>4170</v>
      </c>
      <c r="D23" s="25" t="s">
        <v>35</v>
      </c>
      <c r="E23" s="5">
        <f>101240+2000</f>
        <v>103240</v>
      </c>
      <c r="F23" s="5">
        <f>101240+2000</f>
        <v>103240</v>
      </c>
      <c r="G23" s="6">
        <v>130080</v>
      </c>
      <c r="H23" s="6">
        <v>124800</v>
      </c>
      <c r="I23" s="6"/>
      <c r="J23" s="6">
        <v>124800</v>
      </c>
      <c r="K23" s="6">
        <v>135367</v>
      </c>
      <c r="L23" s="6">
        <v>135367</v>
      </c>
      <c r="M23" s="6">
        <v>142541</v>
      </c>
      <c r="N23" s="6">
        <v>142540</v>
      </c>
      <c r="O23" s="6"/>
      <c r="P23" s="6">
        <v>10607</v>
      </c>
      <c r="Q23" s="29">
        <f t="shared" si="3"/>
        <v>131933</v>
      </c>
    </row>
    <row r="24" spans="1:17" ht="28.5" customHeight="1" hidden="1">
      <c r="A24" s="2"/>
      <c r="B24" s="2"/>
      <c r="C24" s="24">
        <v>4240</v>
      </c>
      <c r="D24" s="25" t="s">
        <v>55</v>
      </c>
      <c r="E24" s="5"/>
      <c r="F24" s="5"/>
      <c r="G24" s="6"/>
      <c r="H24" s="6"/>
      <c r="I24" s="6"/>
      <c r="J24" s="6"/>
      <c r="K24" s="6">
        <v>30400</v>
      </c>
      <c r="L24" s="6">
        <v>30400</v>
      </c>
      <c r="M24" s="6">
        <v>52908</v>
      </c>
      <c r="N24" s="6"/>
      <c r="O24" s="6"/>
      <c r="P24" s="6"/>
      <c r="Q24" s="29">
        <f t="shared" si="3"/>
        <v>0</v>
      </c>
    </row>
    <row r="25" spans="1:17" ht="12">
      <c r="A25" s="2"/>
      <c r="B25" s="2"/>
      <c r="C25" s="24">
        <v>4270</v>
      </c>
      <c r="D25" s="25" t="s">
        <v>24</v>
      </c>
      <c r="E25" s="5">
        <v>8870</v>
      </c>
      <c r="F25" s="5">
        <v>47626</v>
      </c>
      <c r="G25" s="6">
        <v>98253</v>
      </c>
      <c r="H25" s="6">
        <v>48720</v>
      </c>
      <c r="I25" s="6"/>
      <c r="J25" s="6">
        <v>17910</v>
      </c>
      <c r="K25" s="6">
        <v>211470</v>
      </c>
      <c r="L25" s="6">
        <v>212470</v>
      </c>
      <c r="M25" s="6">
        <v>189135</v>
      </c>
      <c r="N25" s="6">
        <f>7500+11500+55000</f>
        <v>74000</v>
      </c>
      <c r="O25" s="6">
        <v>5000</v>
      </c>
      <c r="P25" s="6"/>
      <c r="Q25" s="29">
        <f t="shared" si="3"/>
        <v>79000</v>
      </c>
    </row>
    <row r="26" spans="1:17" ht="12">
      <c r="A26" s="2"/>
      <c r="B26" s="2"/>
      <c r="C26" s="24">
        <v>4420</v>
      </c>
      <c r="D26" s="25" t="s">
        <v>41</v>
      </c>
      <c r="E26" s="5">
        <v>5000</v>
      </c>
      <c r="F26" s="5">
        <v>6000</v>
      </c>
      <c r="G26" s="6">
        <v>6138</v>
      </c>
      <c r="H26" s="6">
        <v>6140</v>
      </c>
      <c r="I26" s="6"/>
      <c r="J26" s="6">
        <v>6140</v>
      </c>
      <c r="K26" s="6">
        <v>7140</v>
      </c>
      <c r="L26" s="6">
        <v>7140</v>
      </c>
      <c r="M26" s="6">
        <v>7347</v>
      </c>
      <c r="N26" s="6">
        <v>4700</v>
      </c>
      <c r="O26" s="6">
        <v>607</v>
      </c>
      <c r="P26" s="6"/>
      <c r="Q26" s="29">
        <f t="shared" si="3"/>
        <v>5307</v>
      </c>
    </row>
    <row r="27" spans="1:17" ht="12">
      <c r="A27" s="2"/>
      <c r="B27" s="2"/>
      <c r="C27" s="24">
        <v>4430</v>
      </c>
      <c r="D27" s="25" t="s">
        <v>28</v>
      </c>
      <c r="E27" s="5">
        <v>23950</v>
      </c>
      <c r="F27" s="5">
        <v>22950</v>
      </c>
      <c r="G27" s="6">
        <v>23478</v>
      </c>
      <c r="H27" s="6">
        <v>23480</v>
      </c>
      <c r="I27" s="6"/>
      <c r="J27" s="6">
        <v>23480</v>
      </c>
      <c r="K27" s="6">
        <v>25703</v>
      </c>
      <c r="L27" s="6">
        <v>23703</v>
      </c>
      <c r="M27" s="6">
        <v>24391</v>
      </c>
      <c r="N27" s="6">
        <v>24390</v>
      </c>
      <c r="O27" s="6">
        <v>5000</v>
      </c>
      <c r="P27" s="6"/>
      <c r="Q27" s="29">
        <f t="shared" si="3"/>
        <v>29390</v>
      </c>
    </row>
    <row r="28" spans="1:17" ht="28.5" customHeight="1" hidden="1">
      <c r="A28" s="2"/>
      <c r="B28" s="2"/>
      <c r="C28" s="3">
        <v>6060</v>
      </c>
      <c r="D28" s="4" t="s">
        <v>60</v>
      </c>
      <c r="E28" s="5">
        <v>0</v>
      </c>
      <c r="F28" s="5">
        <v>0</v>
      </c>
      <c r="G28" s="6">
        <v>48000</v>
      </c>
      <c r="H28" s="6">
        <v>48000</v>
      </c>
      <c r="I28" s="6"/>
      <c r="J28" s="6"/>
      <c r="K28" s="6">
        <v>15000</v>
      </c>
      <c r="L28" s="6">
        <v>13100</v>
      </c>
      <c r="M28" s="6">
        <v>0</v>
      </c>
      <c r="N28" s="6">
        <v>0</v>
      </c>
      <c r="O28" s="6">
        <v>0</v>
      </c>
      <c r="P28" s="6">
        <v>0</v>
      </c>
      <c r="Q28" s="29">
        <f>N28+O28-P28</f>
        <v>0</v>
      </c>
    </row>
    <row r="29" spans="1:17" ht="12">
      <c r="A29" s="2"/>
      <c r="B29" s="30">
        <v>80195</v>
      </c>
      <c r="C29" s="24"/>
      <c r="D29" s="35" t="s">
        <v>43</v>
      </c>
      <c r="E29" s="31">
        <f>SUM(E30:E34)</f>
        <v>16990</v>
      </c>
      <c r="F29" s="31">
        <f>SUM(F30:F34)</f>
        <v>18490</v>
      </c>
      <c r="G29" s="31">
        <f>SUM(G30:G34)</f>
        <v>49071</v>
      </c>
      <c r="H29" s="31">
        <f>SUM(H30:H34)</f>
        <v>49030</v>
      </c>
      <c r="I29" s="31"/>
      <c r="J29" s="31">
        <f>SUM(J30:J58)</f>
        <v>22730</v>
      </c>
      <c r="K29" s="31">
        <f>SUM(K30:K58)</f>
        <v>320805</v>
      </c>
      <c r="L29" s="31">
        <f>SUM(L30:L58)</f>
        <v>320245</v>
      </c>
      <c r="M29" s="31">
        <f>SUM(M30:M58)</f>
        <v>689898</v>
      </c>
      <c r="N29" s="31"/>
      <c r="O29" s="31">
        <f>SUM(O30:O58)</f>
        <v>8956</v>
      </c>
      <c r="P29" s="31">
        <f>SUM(P30:P58)</f>
        <v>1235977</v>
      </c>
      <c r="Q29" s="29">
        <f>N29+O29-P29</f>
        <v>-1227021</v>
      </c>
    </row>
    <row r="30" spans="1:17" ht="24">
      <c r="A30" s="2"/>
      <c r="B30" s="2"/>
      <c r="C30" s="24">
        <v>4040</v>
      </c>
      <c r="D30" s="25" t="s">
        <v>18</v>
      </c>
      <c r="E30" s="5">
        <v>11230</v>
      </c>
      <c r="F30" s="5">
        <v>11230</v>
      </c>
      <c r="G30" s="6">
        <v>14640</v>
      </c>
      <c r="H30" s="6">
        <v>14640</v>
      </c>
      <c r="I30" s="6"/>
      <c r="J30" s="6">
        <v>14640</v>
      </c>
      <c r="K30" s="6">
        <v>14640</v>
      </c>
      <c r="L30" s="6">
        <v>12580</v>
      </c>
      <c r="M30" s="6">
        <v>15496</v>
      </c>
      <c r="N30" s="6">
        <v>15500</v>
      </c>
      <c r="O30" s="6"/>
      <c r="P30" s="6">
        <v>1401</v>
      </c>
      <c r="Q30" s="29">
        <f aca="true" t="shared" si="4" ref="Q30:Q58">N30+O30-P30</f>
        <v>14099</v>
      </c>
    </row>
    <row r="31" spans="1:17" ht="12">
      <c r="A31" s="2"/>
      <c r="B31" s="2"/>
      <c r="C31" s="24">
        <v>4260</v>
      </c>
      <c r="D31" s="25" t="s">
        <v>23</v>
      </c>
      <c r="E31" s="5">
        <v>3210</v>
      </c>
      <c r="F31" s="5">
        <v>3210</v>
      </c>
      <c r="G31" s="6">
        <v>3283</v>
      </c>
      <c r="H31" s="6">
        <v>3280</v>
      </c>
      <c r="I31" s="6"/>
      <c r="J31" s="6">
        <f>3280</f>
        <v>3280</v>
      </c>
      <c r="K31" s="6">
        <f>3280</f>
        <v>3280</v>
      </c>
      <c r="L31" s="6">
        <v>3280</v>
      </c>
      <c r="M31" s="6">
        <v>3375</v>
      </c>
      <c r="N31" s="6">
        <v>3380</v>
      </c>
      <c r="O31" s="6">
        <v>3056</v>
      </c>
      <c r="P31" s="6"/>
      <c r="Q31" s="29">
        <f t="shared" si="4"/>
        <v>6436</v>
      </c>
    </row>
    <row r="32" spans="1:17" ht="12">
      <c r="A32" s="2"/>
      <c r="B32" s="2"/>
      <c r="C32" s="24">
        <v>4300</v>
      </c>
      <c r="D32" s="25" t="s">
        <v>61</v>
      </c>
      <c r="E32" s="5">
        <v>2550</v>
      </c>
      <c r="F32" s="5">
        <v>4050</v>
      </c>
      <c r="G32" s="6">
        <v>16148</v>
      </c>
      <c r="H32" s="6">
        <v>16110</v>
      </c>
      <c r="I32" s="6"/>
      <c r="J32" s="6">
        <v>2610</v>
      </c>
      <c r="K32" s="6">
        <v>20638</v>
      </c>
      <c r="L32" s="6">
        <v>22138</v>
      </c>
      <c r="M32" s="6">
        <v>16317</v>
      </c>
      <c r="N32" s="6">
        <f>16320-10000</f>
        <v>6320</v>
      </c>
      <c r="O32" s="6">
        <v>5900</v>
      </c>
      <c r="P32" s="6"/>
      <c r="Q32" s="29">
        <f t="shared" si="4"/>
        <v>12220</v>
      </c>
    </row>
    <row r="33" spans="1:17" ht="28.5" customHeight="1" hidden="1">
      <c r="A33" s="2"/>
      <c r="B33" s="2"/>
      <c r="C33" s="24">
        <v>6050</v>
      </c>
      <c r="D33" s="4" t="s">
        <v>62</v>
      </c>
      <c r="E33" s="5"/>
      <c r="F33" s="5"/>
      <c r="G33" s="6"/>
      <c r="H33" s="6"/>
      <c r="I33" s="6"/>
      <c r="J33" s="6">
        <v>0</v>
      </c>
      <c r="K33" s="6">
        <v>110000</v>
      </c>
      <c r="L33" s="6">
        <v>110000</v>
      </c>
      <c r="M33" s="6">
        <v>0</v>
      </c>
      <c r="N33" s="6">
        <v>0</v>
      </c>
      <c r="O33" s="6">
        <v>0</v>
      </c>
      <c r="P33" s="6">
        <v>0</v>
      </c>
      <c r="Q33" s="29">
        <f t="shared" si="4"/>
        <v>0</v>
      </c>
    </row>
    <row r="34" spans="1:17" ht="28.5" customHeight="1" hidden="1">
      <c r="A34" s="2"/>
      <c r="B34" s="2"/>
      <c r="C34" s="3">
        <v>6060</v>
      </c>
      <c r="D34" s="4" t="s">
        <v>60</v>
      </c>
      <c r="E34" s="5">
        <v>0</v>
      </c>
      <c r="F34" s="5">
        <v>0</v>
      </c>
      <c r="G34" s="6">
        <v>15000</v>
      </c>
      <c r="H34" s="6">
        <v>15000</v>
      </c>
      <c r="I34" s="6"/>
      <c r="J34" s="6">
        <v>0</v>
      </c>
      <c r="K34" s="6">
        <v>13100</v>
      </c>
      <c r="L34" s="6">
        <v>13100</v>
      </c>
      <c r="M34" s="6">
        <v>0</v>
      </c>
      <c r="N34" s="6">
        <v>0</v>
      </c>
      <c r="O34" s="6">
        <v>0</v>
      </c>
      <c r="P34" s="6">
        <v>0</v>
      </c>
      <c r="Q34" s="29">
        <f t="shared" si="4"/>
        <v>0</v>
      </c>
    </row>
    <row r="35" spans="1:17" ht="24">
      <c r="A35" s="2"/>
      <c r="B35" s="2"/>
      <c r="C35" s="24">
        <v>4118</v>
      </c>
      <c r="D35" s="25" t="s">
        <v>48</v>
      </c>
      <c r="E35" s="5"/>
      <c r="F35" s="5"/>
      <c r="G35" s="6"/>
      <c r="H35" s="6"/>
      <c r="I35" s="6"/>
      <c r="J35" s="6">
        <v>0</v>
      </c>
      <c r="K35" s="6">
        <v>10457</v>
      </c>
      <c r="L35" s="6">
        <v>10457</v>
      </c>
      <c r="M35" s="6">
        <v>46634</v>
      </c>
      <c r="N35" s="14">
        <f>9708+12207+24719+9718+14527</f>
        <v>70879</v>
      </c>
      <c r="O35" s="6"/>
      <c r="P35" s="14">
        <f>9708+12207+24719+9718+14527</f>
        <v>70879</v>
      </c>
      <c r="Q35" s="29">
        <f t="shared" si="4"/>
        <v>0</v>
      </c>
    </row>
    <row r="36" spans="1:17" ht="24">
      <c r="A36" s="2"/>
      <c r="B36" s="2"/>
      <c r="C36" s="24">
        <v>4119</v>
      </c>
      <c r="D36" s="25" t="s">
        <v>48</v>
      </c>
      <c r="E36" s="5"/>
      <c r="F36" s="5"/>
      <c r="G36" s="6"/>
      <c r="H36" s="6"/>
      <c r="I36" s="6"/>
      <c r="J36" s="6">
        <v>0</v>
      </c>
      <c r="K36" s="6">
        <v>1845</v>
      </c>
      <c r="L36" s="6">
        <v>1845</v>
      </c>
      <c r="M36" s="6">
        <v>8229</v>
      </c>
      <c r="N36" s="7">
        <f>2564+1715+4362+2154+1713</f>
        <v>12508</v>
      </c>
      <c r="O36" s="6"/>
      <c r="P36" s="7">
        <f>2564+1715+4362+2154+1713</f>
        <v>12508</v>
      </c>
      <c r="Q36" s="29">
        <f t="shared" si="4"/>
        <v>0</v>
      </c>
    </row>
    <row r="37" spans="1:17" ht="12">
      <c r="A37" s="2"/>
      <c r="B37" s="2"/>
      <c r="C37" s="24">
        <v>4128</v>
      </c>
      <c r="D37" s="25" t="s">
        <v>20</v>
      </c>
      <c r="E37" s="5"/>
      <c r="F37" s="5"/>
      <c r="G37" s="6"/>
      <c r="H37" s="6"/>
      <c r="I37" s="6"/>
      <c r="J37" s="6">
        <v>0</v>
      </c>
      <c r="K37" s="6">
        <v>1670</v>
      </c>
      <c r="L37" s="6">
        <v>1670</v>
      </c>
      <c r="M37" s="6">
        <v>7448</v>
      </c>
      <c r="N37" s="7">
        <f>1950+3948+1552+2320+1550</f>
        <v>11320</v>
      </c>
      <c r="O37" s="6"/>
      <c r="P37" s="7">
        <f>1950+3948+1552+2320+1550</f>
        <v>11320</v>
      </c>
      <c r="Q37" s="29">
        <f t="shared" si="4"/>
        <v>0</v>
      </c>
    </row>
    <row r="38" spans="1:17" ht="12">
      <c r="A38" s="2"/>
      <c r="B38" s="2"/>
      <c r="C38" s="24">
        <v>4129</v>
      </c>
      <c r="D38" s="25" t="s">
        <v>20</v>
      </c>
      <c r="E38" s="5"/>
      <c r="F38" s="5"/>
      <c r="G38" s="6"/>
      <c r="H38" s="6"/>
      <c r="I38" s="6"/>
      <c r="J38" s="6">
        <v>0</v>
      </c>
      <c r="K38" s="6">
        <v>295</v>
      </c>
      <c r="L38" s="6">
        <v>295</v>
      </c>
      <c r="M38" s="6">
        <v>1315</v>
      </c>
      <c r="N38" s="7">
        <f>274+344+697+274+410</f>
        <v>1999</v>
      </c>
      <c r="O38" s="6"/>
      <c r="P38" s="7">
        <f>274+344+697+274+410</f>
        <v>1999</v>
      </c>
      <c r="Q38" s="29">
        <f t="shared" si="4"/>
        <v>0</v>
      </c>
    </row>
    <row r="39" spans="1:17" ht="12">
      <c r="A39" s="2"/>
      <c r="B39" s="2"/>
      <c r="C39" s="24">
        <v>4178</v>
      </c>
      <c r="D39" s="25" t="s">
        <v>35</v>
      </c>
      <c r="E39" s="5"/>
      <c r="F39" s="5"/>
      <c r="G39" s="6"/>
      <c r="H39" s="6"/>
      <c r="I39" s="6"/>
      <c r="J39" s="6">
        <v>0</v>
      </c>
      <c r="K39" s="6">
        <v>68168</v>
      </c>
      <c r="L39" s="6">
        <v>68168</v>
      </c>
      <c r="M39" s="6">
        <v>303999</v>
      </c>
      <c r="N39" s="7">
        <f>104053+63353+170015+79575+63284</f>
        <v>480280</v>
      </c>
      <c r="O39" s="6"/>
      <c r="P39" s="7">
        <f>104053+63353+170015+79575+63284</f>
        <v>480280</v>
      </c>
      <c r="Q39" s="29">
        <f t="shared" si="4"/>
        <v>0</v>
      </c>
    </row>
    <row r="40" spans="1:17" ht="12">
      <c r="A40" s="2"/>
      <c r="B40" s="2"/>
      <c r="C40" s="24">
        <v>4179</v>
      </c>
      <c r="D40" s="25" t="s">
        <v>35</v>
      </c>
      <c r="E40" s="5"/>
      <c r="F40" s="5"/>
      <c r="G40" s="6"/>
      <c r="H40" s="6"/>
      <c r="I40" s="6"/>
      <c r="J40" s="6">
        <v>0</v>
      </c>
      <c r="K40" s="6">
        <v>12029</v>
      </c>
      <c r="L40" s="6">
        <v>12029</v>
      </c>
      <c r="M40" s="6">
        <v>53647</v>
      </c>
      <c r="N40" s="7">
        <f>11168+14043+19561+11180+18362</f>
        <v>74314</v>
      </c>
      <c r="O40" s="6"/>
      <c r="P40" s="7">
        <f>11168+14043+19561+11180+18362</f>
        <v>74314</v>
      </c>
      <c r="Q40" s="29">
        <f t="shared" si="4"/>
        <v>0</v>
      </c>
    </row>
    <row r="41" spans="1:17" ht="24">
      <c r="A41" s="2"/>
      <c r="B41" s="2"/>
      <c r="C41" s="24">
        <v>4218</v>
      </c>
      <c r="D41" s="25" t="s">
        <v>22</v>
      </c>
      <c r="E41" s="5"/>
      <c r="F41" s="5"/>
      <c r="G41" s="6"/>
      <c r="H41" s="6"/>
      <c r="I41" s="6"/>
      <c r="J41" s="6">
        <v>0</v>
      </c>
      <c r="K41" s="6">
        <v>36164</v>
      </c>
      <c r="L41" s="6">
        <v>36164</v>
      </c>
      <c r="M41" s="6">
        <v>61667</v>
      </c>
      <c r="N41" s="7">
        <f>7068+9023+38322+10409+12936</f>
        <v>77758</v>
      </c>
      <c r="O41" s="6"/>
      <c r="P41" s="7">
        <f>7068+9023+38322+10409+12936</f>
        <v>77758</v>
      </c>
      <c r="Q41" s="29">
        <f t="shared" si="4"/>
        <v>0</v>
      </c>
    </row>
    <row r="42" spans="1:17" ht="24">
      <c r="A42" s="2"/>
      <c r="B42" s="2"/>
      <c r="C42" s="24">
        <v>4219</v>
      </c>
      <c r="D42" s="25" t="s">
        <v>22</v>
      </c>
      <c r="E42" s="5"/>
      <c r="F42" s="5"/>
      <c r="G42" s="6"/>
      <c r="H42" s="6"/>
      <c r="I42" s="6"/>
      <c r="J42" s="6">
        <v>0</v>
      </c>
      <c r="K42" s="6">
        <v>6382</v>
      </c>
      <c r="L42" s="6">
        <v>6382</v>
      </c>
      <c r="M42" s="6">
        <v>10883</v>
      </c>
      <c r="N42" s="7">
        <f>2283+1837+6763+1592+1247</f>
        <v>13722</v>
      </c>
      <c r="O42" s="6"/>
      <c r="P42" s="7">
        <f>2283+1837+6763+1592+1247</f>
        <v>13722</v>
      </c>
      <c r="Q42" s="29">
        <f t="shared" si="4"/>
        <v>0</v>
      </c>
    </row>
    <row r="43" spans="1:17" ht="12">
      <c r="A43" s="2"/>
      <c r="B43" s="2"/>
      <c r="C43" s="24">
        <v>4268</v>
      </c>
      <c r="D43" s="25" t="s">
        <v>23</v>
      </c>
      <c r="E43" s="5"/>
      <c r="F43" s="5"/>
      <c r="G43" s="6"/>
      <c r="H43" s="6"/>
      <c r="I43" s="6"/>
      <c r="J43" s="6">
        <v>0</v>
      </c>
      <c r="K43" s="6">
        <v>679</v>
      </c>
      <c r="L43" s="6">
        <v>679</v>
      </c>
      <c r="M43" s="6">
        <v>1018</v>
      </c>
      <c r="N43" s="7">
        <f>459+1018</f>
        <v>1477</v>
      </c>
      <c r="O43" s="6"/>
      <c r="P43" s="7">
        <f>459+1018</f>
        <v>1477</v>
      </c>
      <c r="Q43" s="29">
        <f t="shared" si="4"/>
        <v>0</v>
      </c>
    </row>
    <row r="44" spans="1:17" ht="12">
      <c r="A44" s="2"/>
      <c r="B44" s="2"/>
      <c r="C44" s="24">
        <v>4269</v>
      </c>
      <c r="D44" s="25" t="s">
        <v>23</v>
      </c>
      <c r="E44" s="5"/>
      <c r="F44" s="5"/>
      <c r="G44" s="6"/>
      <c r="H44" s="6"/>
      <c r="I44" s="6"/>
      <c r="J44" s="6">
        <v>0</v>
      </c>
      <c r="K44" s="6">
        <v>120</v>
      </c>
      <c r="L44" s="6">
        <v>120</v>
      </c>
      <c r="M44" s="6">
        <v>180</v>
      </c>
      <c r="N44" s="7">
        <f>81+180</f>
        <v>261</v>
      </c>
      <c r="O44" s="6"/>
      <c r="P44" s="7">
        <f>81+180</f>
        <v>261</v>
      </c>
      <c r="Q44" s="29">
        <f t="shared" si="4"/>
        <v>0</v>
      </c>
    </row>
    <row r="45" spans="1:17" ht="12">
      <c r="A45" s="2"/>
      <c r="B45" s="2"/>
      <c r="C45" s="24">
        <v>4308</v>
      </c>
      <c r="D45" s="25" t="s">
        <v>61</v>
      </c>
      <c r="E45" s="5"/>
      <c r="F45" s="5"/>
      <c r="G45" s="6"/>
      <c r="H45" s="6"/>
      <c r="I45" s="6"/>
      <c r="J45" s="6">
        <v>0</v>
      </c>
      <c r="K45" s="6">
        <v>14565</v>
      </c>
      <c r="L45" s="6">
        <v>14565</v>
      </c>
      <c r="M45" s="6">
        <v>119817</v>
      </c>
      <c r="N45" s="7">
        <f>274840+78372+19549+13021+22256</f>
        <v>408038</v>
      </c>
      <c r="O45" s="6"/>
      <c r="P45" s="7">
        <f>274840+78372+19549+13021+22256</f>
        <v>408038</v>
      </c>
      <c r="Q45" s="29">
        <f t="shared" si="4"/>
        <v>0</v>
      </c>
    </row>
    <row r="46" spans="1:17" ht="12">
      <c r="A46" s="2"/>
      <c r="B46" s="2"/>
      <c r="C46" s="24">
        <v>4309</v>
      </c>
      <c r="D46" s="25" t="s">
        <v>61</v>
      </c>
      <c r="E46" s="5"/>
      <c r="F46" s="5"/>
      <c r="G46" s="6"/>
      <c r="H46" s="6"/>
      <c r="I46" s="6"/>
      <c r="J46" s="6">
        <v>0</v>
      </c>
      <c r="K46" s="6">
        <v>2570</v>
      </c>
      <c r="L46" s="6">
        <v>2570</v>
      </c>
      <c r="M46" s="6">
        <v>21145</v>
      </c>
      <c r="N46" s="7">
        <f>2298+3450+3080+48501+3927</f>
        <v>61256</v>
      </c>
      <c r="O46" s="6"/>
      <c r="P46" s="7">
        <f>2298+3450+3080+48501+3927</f>
        <v>61256</v>
      </c>
      <c r="Q46" s="29">
        <f t="shared" si="4"/>
        <v>0</v>
      </c>
    </row>
    <row r="47" spans="1:17" ht="24">
      <c r="A47" s="2"/>
      <c r="B47" s="2"/>
      <c r="C47" s="24">
        <v>4358</v>
      </c>
      <c r="D47" s="25" t="s">
        <v>26</v>
      </c>
      <c r="E47" s="5"/>
      <c r="F47" s="5"/>
      <c r="G47" s="6"/>
      <c r="H47" s="6"/>
      <c r="I47" s="6"/>
      <c r="J47" s="6">
        <v>0</v>
      </c>
      <c r="K47" s="6">
        <v>0</v>
      </c>
      <c r="L47" s="6">
        <v>0</v>
      </c>
      <c r="M47" s="6">
        <v>739</v>
      </c>
      <c r="N47" s="7">
        <f>739</f>
        <v>739</v>
      </c>
      <c r="O47" s="6"/>
      <c r="P47" s="7">
        <f>739</f>
        <v>739</v>
      </c>
      <c r="Q47" s="29">
        <f t="shared" si="4"/>
        <v>0</v>
      </c>
    </row>
    <row r="48" spans="1:17" ht="24">
      <c r="A48" s="2"/>
      <c r="B48" s="2"/>
      <c r="C48" s="24">
        <v>4359</v>
      </c>
      <c r="D48" s="25" t="s">
        <v>26</v>
      </c>
      <c r="E48" s="5"/>
      <c r="F48" s="5"/>
      <c r="G48" s="6"/>
      <c r="H48" s="6"/>
      <c r="I48" s="6"/>
      <c r="J48" s="6">
        <v>0</v>
      </c>
      <c r="K48" s="6">
        <v>0</v>
      </c>
      <c r="L48" s="6">
        <v>0</v>
      </c>
      <c r="M48" s="6">
        <v>130</v>
      </c>
      <c r="N48" s="7">
        <f>130</f>
        <v>130</v>
      </c>
      <c r="O48" s="6"/>
      <c r="P48" s="7">
        <f>130</f>
        <v>130</v>
      </c>
      <c r="Q48" s="29">
        <f t="shared" si="4"/>
        <v>0</v>
      </c>
    </row>
    <row r="49" spans="1:17" ht="36">
      <c r="A49" s="2"/>
      <c r="B49" s="2"/>
      <c r="C49" s="24">
        <v>4368</v>
      </c>
      <c r="D49" s="25" t="s">
        <v>56</v>
      </c>
      <c r="E49" s="5"/>
      <c r="F49" s="5"/>
      <c r="G49" s="6"/>
      <c r="H49" s="6"/>
      <c r="I49" s="6"/>
      <c r="J49" s="6">
        <v>0</v>
      </c>
      <c r="K49" s="6">
        <v>622</v>
      </c>
      <c r="L49" s="6">
        <v>622</v>
      </c>
      <c r="M49" s="6">
        <v>2489</v>
      </c>
      <c r="N49" s="7">
        <f>2489</f>
        <v>2489</v>
      </c>
      <c r="O49" s="6"/>
      <c r="P49" s="7">
        <f>2489</f>
        <v>2489</v>
      </c>
      <c r="Q49" s="29">
        <f t="shared" si="4"/>
        <v>0</v>
      </c>
    </row>
    <row r="50" spans="1:17" ht="36">
      <c r="A50" s="2"/>
      <c r="B50" s="2"/>
      <c r="C50" s="24">
        <v>4369</v>
      </c>
      <c r="D50" s="25" t="s">
        <v>56</v>
      </c>
      <c r="E50" s="5"/>
      <c r="F50" s="5"/>
      <c r="G50" s="6"/>
      <c r="H50" s="6"/>
      <c r="I50" s="6"/>
      <c r="J50" s="6">
        <v>0</v>
      </c>
      <c r="K50" s="6">
        <v>110</v>
      </c>
      <c r="L50" s="6">
        <v>110</v>
      </c>
      <c r="M50" s="6">
        <v>439</v>
      </c>
      <c r="N50" s="7">
        <f>439</f>
        <v>439</v>
      </c>
      <c r="O50" s="6"/>
      <c r="P50" s="7">
        <f>439</f>
        <v>439</v>
      </c>
      <c r="Q50" s="29">
        <f t="shared" si="4"/>
        <v>0</v>
      </c>
    </row>
    <row r="51" spans="1:17" ht="36">
      <c r="A51" s="2"/>
      <c r="B51" s="2"/>
      <c r="C51" s="24">
        <v>4378</v>
      </c>
      <c r="D51" s="25" t="s">
        <v>57</v>
      </c>
      <c r="E51" s="5"/>
      <c r="F51" s="5"/>
      <c r="G51" s="6"/>
      <c r="H51" s="6"/>
      <c r="I51" s="6"/>
      <c r="J51" s="6">
        <v>0</v>
      </c>
      <c r="K51" s="6">
        <v>740</v>
      </c>
      <c r="L51" s="6">
        <v>740</v>
      </c>
      <c r="M51" s="6">
        <v>1109</v>
      </c>
      <c r="N51" s="7">
        <f>1850+1109</f>
        <v>2959</v>
      </c>
      <c r="O51" s="6"/>
      <c r="P51" s="7">
        <f>1850+1109</f>
        <v>2959</v>
      </c>
      <c r="Q51" s="29">
        <f t="shared" si="4"/>
        <v>0</v>
      </c>
    </row>
    <row r="52" spans="1:17" ht="36">
      <c r="A52" s="2"/>
      <c r="B52" s="2"/>
      <c r="C52" s="24">
        <v>4379</v>
      </c>
      <c r="D52" s="25" t="s">
        <v>57</v>
      </c>
      <c r="E52" s="5"/>
      <c r="F52" s="5"/>
      <c r="G52" s="6"/>
      <c r="H52" s="6"/>
      <c r="I52" s="6"/>
      <c r="J52" s="6">
        <v>0</v>
      </c>
      <c r="K52" s="6">
        <v>131</v>
      </c>
      <c r="L52" s="6">
        <v>131</v>
      </c>
      <c r="M52" s="6">
        <v>196</v>
      </c>
      <c r="N52" s="7">
        <f>196+326</f>
        <v>522</v>
      </c>
      <c r="O52" s="6"/>
      <c r="P52" s="7">
        <f>196+326</f>
        <v>522</v>
      </c>
      <c r="Q52" s="29">
        <f t="shared" si="4"/>
        <v>0</v>
      </c>
    </row>
    <row r="53" spans="1:17" ht="12">
      <c r="A53" s="2"/>
      <c r="B53" s="2"/>
      <c r="C53" s="24">
        <v>4418</v>
      </c>
      <c r="D53" s="25" t="s">
        <v>27</v>
      </c>
      <c r="E53" s="5">
        <v>1070</v>
      </c>
      <c r="F53" s="5">
        <v>1070</v>
      </c>
      <c r="G53" s="6">
        <v>1200</v>
      </c>
      <c r="H53" s="6">
        <v>1100</v>
      </c>
      <c r="I53" s="6"/>
      <c r="J53" s="6">
        <v>1100</v>
      </c>
      <c r="K53" s="6">
        <v>1100</v>
      </c>
      <c r="L53" s="6">
        <v>1100</v>
      </c>
      <c r="M53" s="6">
        <v>1132</v>
      </c>
      <c r="N53" s="7">
        <f>1856</f>
        <v>1856</v>
      </c>
      <c r="O53" s="6"/>
      <c r="P53" s="7">
        <f>1856</f>
        <v>1856</v>
      </c>
      <c r="Q53" s="29">
        <f t="shared" si="4"/>
        <v>0</v>
      </c>
    </row>
    <row r="54" spans="1:17" ht="12">
      <c r="A54" s="2"/>
      <c r="B54" s="2"/>
      <c r="C54" s="24">
        <v>4419</v>
      </c>
      <c r="D54" s="25" t="s">
        <v>27</v>
      </c>
      <c r="E54" s="5">
        <v>1070</v>
      </c>
      <c r="F54" s="5">
        <v>1070</v>
      </c>
      <c r="G54" s="6">
        <v>1200</v>
      </c>
      <c r="H54" s="6">
        <v>1100</v>
      </c>
      <c r="I54" s="6"/>
      <c r="J54" s="6">
        <v>1100</v>
      </c>
      <c r="K54" s="6">
        <v>1100</v>
      </c>
      <c r="L54" s="6">
        <v>1100</v>
      </c>
      <c r="M54" s="6">
        <v>1132</v>
      </c>
      <c r="N54" s="7">
        <f>328</f>
        <v>328</v>
      </c>
      <c r="O54" s="6"/>
      <c r="P54" s="7">
        <f>328</f>
        <v>328</v>
      </c>
      <c r="Q54" s="29">
        <f t="shared" si="4"/>
        <v>0</v>
      </c>
    </row>
    <row r="55" spans="1:17" ht="48">
      <c r="A55" s="2"/>
      <c r="B55" s="2"/>
      <c r="C55" s="24">
        <v>4748</v>
      </c>
      <c r="D55" s="25" t="s">
        <v>38</v>
      </c>
      <c r="E55" s="5"/>
      <c r="F55" s="5"/>
      <c r="G55" s="6"/>
      <c r="H55" s="6"/>
      <c r="I55" s="6"/>
      <c r="J55" s="6">
        <v>0</v>
      </c>
      <c r="K55" s="6">
        <v>0</v>
      </c>
      <c r="L55" s="6">
        <v>0</v>
      </c>
      <c r="M55" s="6">
        <v>5663</v>
      </c>
      <c r="N55" s="7">
        <f>5663</f>
        <v>5663</v>
      </c>
      <c r="O55" s="6"/>
      <c r="P55" s="7">
        <f>5663</f>
        <v>5663</v>
      </c>
      <c r="Q55" s="29">
        <f t="shared" si="4"/>
        <v>0</v>
      </c>
    </row>
    <row r="56" spans="1:17" ht="48">
      <c r="A56" s="2"/>
      <c r="B56" s="2"/>
      <c r="C56" s="24">
        <v>4749</v>
      </c>
      <c r="D56" s="25" t="s">
        <v>38</v>
      </c>
      <c r="E56" s="5"/>
      <c r="F56" s="5"/>
      <c r="G56" s="6"/>
      <c r="H56" s="6"/>
      <c r="I56" s="6"/>
      <c r="J56" s="6">
        <v>0</v>
      </c>
      <c r="K56" s="6">
        <v>0</v>
      </c>
      <c r="L56" s="6">
        <v>0</v>
      </c>
      <c r="M56" s="6">
        <v>999</v>
      </c>
      <c r="N56" s="7">
        <f>999</f>
        <v>999</v>
      </c>
      <c r="O56" s="6"/>
      <c r="P56" s="7">
        <f>999</f>
        <v>999</v>
      </c>
      <c r="Q56" s="29">
        <f t="shared" si="4"/>
        <v>0</v>
      </c>
    </row>
    <row r="57" spans="1:17" ht="36">
      <c r="A57" s="2"/>
      <c r="B57" s="2"/>
      <c r="C57" s="24">
        <v>4758</v>
      </c>
      <c r="D57" s="25" t="s">
        <v>51</v>
      </c>
      <c r="E57" s="5"/>
      <c r="F57" s="5"/>
      <c r="G57" s="6"/>
      <c r="H57" s="6"/>
      <c r="I57" s="6"/>
      <c r="J57" s="6">
        <v>0</v>
      </c>
      <c r="K57" s="6">
        <v>340</v>
      </c>
      <c r="L57" s="6">
        <v>340</v>
      </c>
      <c r="M57" s="6">
        <v>3995</v>
      </c>
      <c r="N57" s="7">
        <f>340+3655</f>
        <v>3995</v>
      </c>
      <c r="O57" s="6"/>
      <c r="P57" s="7">
        <f>340+3655</f>
        <v>3995</v>
      </c>
      <c r="Q57" s="29">
        <f t="shared" si="4"/>
        <v>0</v>
      </c>
    </row>
    <row r="58" spans="1:17" ht="36">
      <c r="A58" s="2"/>
      <c r="B58" s="2"/>
      <c r="C58" s="24">
        <v>4759</v>
      </c>
      <c r="D58" s="25" t="s">
        <v>51</v>
      </c>
      <c r="E58" s="5"/>
      <c r="F58" s="5"/>
      <c r="G58" s="6"/>
      <c r="H58" s="6"/>
      <c r="I58" s="6"/>
      <c r="J58" s="6">
        <v>0</v>
      </c>
      <c r="K58" s="6">
        <v>60</v>
      </c>
      <c r="L58" s="12">
        <v>60</v>
      </c>
      <c r="M58" s="6">
        <v>705</v>
      </c>
      <c r="N58" s="7">
        <v>645</v>
      </c>
      <c r="O58" s="6"/>
      <c r="P58" s="7">
        <v>645</v>
      </c>
      <c r="Q58" s="29">
        <f t="shared" si="4"/>
        <v>0</v>
      </c>
    </row>
    <row r="59" spans="1:17" ht="12">
      <c r="A59" s="2">
        <v>852</v>
      </c>
      <c r="B59" s="2"/>
      <c r="C59" s="27"/>
      <c r="D59" s="36" t="s">
        <v>64</v>
      </c>
      <c r="E59" s="28" t="e">
        <f>#REF!+#REF!+E144+E170+E129+E183+E187+E60</f>
        <v>#REF!</v>
      </c>
      <c r="F59" s="28" t="e">
        <f>#REF!+#REF!+F144+F170+F129+F183+F187+F60</f>
        <v>#REF!</v>
      </c>
      <c r="G59" s="29" t="e">
        <f>#REF!+#REF!+G144+G170+G127+G183+G187+G60</f>
        <v>#REF!</v>
      </c>
      <c r="H59" s="29" t="e">
        <f>#REF!+#REF!+H144+H170+H129+H183+H187+H60</f>
        <v>#REF!</v>
      </c>
      <c r="I59" s="29"/>
      <c r="J59" s="29" t="e">
        <f>#REF!+#REF!+J144+J170+J129+J183+J187+J60</f>
        <v>#REF!</v>
      </c>
      <c r="K59" s="29" t="e">
        <f>#REF!+#REF!+K144+K170+K129+K183+K187+K60</f>
        <v>#REF!</v>
      </c>
      <c r="L59" s="29" t="e">
        <f>#REF!+#REF!+L144+L170+L129+L183+L187+L60</f>
        <v>#REF!</v>
      </c>
      <c r="M59" s="29" t="e">
        <f>#REF!+#REF!+M144+M170+M129+M183+M187+M60</f>
        <v>#REF!</v>
      </c>
      <c r="N59" s="29"/>
      <c r="O59" s="29">
        <f>O144+O170+O129+O183+O187+O60</f>
        <v>68075</v>
      </c>
      <c r="P59" s="29">
        <f>P144+P170+P129+P183+P187+P60</f>
        <v>68075</v>
      </c>
      <c r="Q59" s="29">
        <f>N59+O59-P59</f>
        <v>0</v>
      </c>
    </row>
    <row r="60" spans="1:17" ht="12">
      <c r="A60" s="30"/>
      <c r="B60" s="30">
        <v>85203</v>
      </c>
      <c r="C60" s="32"/>
      <c r="D60" s="35" t="s">
        <v>70</v>
      </c>
      <c r="E60" s="31">
        <f>SUM(E61:E82)</f>
        <v>654900</v>
      </c>
      <c r="F60" s="31">
        <f>SUM(F61:F82)</f>
        <v>700024</v>
      </c>
      <c r="G60" s="31">
        <f>SUM(G61:G82)</f>
        <v>677377</v>
      </c>
      <c r="H60" s="31">
        <f>SUM(H61:H82)</f>
        <v>669974</v>
      </c>
      <c r="I60" s="31"/>
      <c r="J60" s="31">
        <f aca="true" t="shared" si="5" ref="J60:P60">SUM(J61:J82)</f>
        <v>696700</v>
      </c>
      <c r="K60" s="31">
        <f t="shared" si="5"/>
        <v>726500</v>
      </c>
      <c r="L60" s="31">
        <f t="shared" si="5"/>
        <v>726500</v>
      </c>
      <c r="M60" s="31">
        <f t="shared" si="5"/>
        <v>791310</v>
      </c>
      <c r="N60" s="31"/>
      <c r="O60" s="31">
        <f t="shared" si="5"/>
        <v>68075</v>
      </c>
      <c r="P60" s="31">
        <f t="shared" si="5"/>
        <v>68075</v>
      </c>
      <c r="Q60" s="29">
        <f>N60+O60-P60</f>
        <v>0</v>
      </c>
    </row>
    <row r="61" spans="1:17" ht="24" hidden="1">
      <c r="A61" s="23"/>
      <c r="B61" s="23"/>
      <c r="C61" s="24">
        <v>3020</v>
      </c>
      <c r="D61" s="25" t="s">
        <v>68</v>
      </c>
      <c r="E61" s="5">
        <f>E84+E108</f>
        <v>800</v>
      </c>
      <c r="F61" s="5">
        <f>F84+F108</f>
        <v>800</v>
      </c>
      <c r="G61" s="5">
        <f>G84+G108</f>
        <v>595</v>
      </c>
      <c r="H61" s="5">
        <f>H84+H108</f>
        <v>595</v>
      </c>
      <c r="I61" s="5"/>
      <c r="J61" s="5">
        <v>600</v>
      </c>
      <c r="K61" s="5">
        <v>800</v>
      </c>
      <c r="L61" s="5">
        <f aca="true" t="shared" si="6" ref="L61:N68">L84+L108</f>
        <v>800</v>
      </c>
      <c r="M61" s="5">
        <f t="shared" si="6"/>
        <v>750</v>
      </c>
      <c r="N61" s="5">
        <f t="shared" si="6"/>
        <v>810</v>
      </c>
      <c r="O61" s="5">
        <f aca="true" t="shared" si="7" ref="O61:P68">O84+O108</f>
        <v>0</v>
      </c>
      <c r="P61" s="5">
        <f t="shared" si="7"/>
        <v>0</v>
      </c>
      <c r="Q61" s="29">
        <f aca="true" t="shared" si="8" ref="Q61:Q123">N61+O61-P61</f>
        <v>810</v>
      </c>
    </row>
    <row r="62" spans="1:17" ht="24" hidden="1">
      <c r="A62" s="23"/>
      <c r="B62" s="23"/>
      <c r="C62" s="24">
        <v>4010</v>
      </c>
      <c r="D62" s="25" t="s">
        <v>17</v>
      </c>
      <c r="E62" s="5">
        <f aca="true" t="shared" si="9" ref="E62:H65">E85+E109</f>
        <v>310800</v>
      </c>
      <c r="F62" s="5">
        <f t="shared" si="9"/>
        <v>326340</v>
      </c>
      <c r="G62" s="5">
        <f t="shared" si="9"/>
        <v>366220</v>
      </c>
      <c r="H62" s="5">
        <f t="shared" si="9"/>
        <v>366180</v>
      </c>
      <c r="I62" s="5">
        <v>366180</v>
      </c>
      <c r="J62" s="5">
        <v>366180</v>
      </c>
      <c r="K62" s="5">
        <v>373552</v>
      </c>
      <c r="L62" s="5">
        <f t="shared" si="6"/>
        <v>373552</v>
      </c>
      <c r="M62" s="5">
        <f t="shared" si="6"/>
        <v>398310</v>
      </c>
      <c r="N62" s="5">
        <f t="shared" si="6"/>
        <v>398400</v>
      </c>
      <c r="O62" s="5">
        <f t="shared" si="7"/>
        <v>0</v>
      </c>
      <c r="P62" s="5">
        <f t="shared" si="7"/>
        <v>0</v>
      </c>
      <c r="Q62" s="29">
        <f t="shared" si="8"/>
        <v>398400</v>
      </c>
    </row>
    <row r="63" spans="1:17" ht="24" hidden="1">
      <c r="A63" s="23"/>
      <c r="B63" s="23"/>
      <c r="C63" s="24">
        <v>4040</v>
      </c>
      <c r="D63" s="25" t="s">
        <v>18</v>
      </c>
      <c r="E63" s="5">
        <f t="shared" si="9"/>
        <v>17100</v>
      </c>
      <c r="F63" s="5">
        <f t="shared" si="9"/>
        <v>17403</v>
      </c>
      <c r="G63" s="5">
        <f t="shared" si="9"/>
        <v>28000</v>
      </c>
      <c r="H63" s="5">
        <f t="shared" si="9"/>
        <v>28385</v>
      </c>
      <c r="I63" s="5"/>
      <c r="J63" s="5">
        <v>28400</v>
      </c>
      <c r="K63" s="5">
        <v>24513</v>
      </c>
      <c r="L63" s="5">
        <f t="shared" si="6"/>
        <v>24513</v>
      </c>
      <c r="M63" s="5">
        <f t="shared" si="6"/>
        <v>31550</v>
      </c>
      <c r="N63" s="5">
        <f t="shared" si="6"/>
        <v>31602</v>
      </c>
      <c r="O63" s="5">
        <f t="shared" si="7"/>
        <v>0</v>
      </c>
      <c r="P63" s="5">
        <f t="shared" si="7"/>
        <v>0</v>
      </c>
      <c r="Q63" s="29">
        <f t="shared" si="8"/>
        <v>31602</v>
      </c>
    </row>
    <row r="64" spans="1:17" ht="24" hidden="1">
      <c r="A64" s="23"/>
      <c r="B64" s="23"/>
      <c r="C64" s="24">
        <v>4110</v>
      </c>
      <c r="D64" s="25" t="s">
        <v>19</v>
      </c>
      <c r="E64" s="5">
        <f t="shared" si="9"/>
        <v>56600</v>
      </c>
      <c r="F64" s="5">
        <f t="shared" si="9"/>
        <v>59350</v>
      </c>
      <c r="G64" s="5">
        <f t="shared" si="9"/>
        <v>63480</v>
      </c>
      <c r="H64" s="5">
        <f t="shared" si="9"/>
        <v>63530</v>
      </c>
      <c r="I64" s="5"/>
      <c r="J64" s="5">
        <v>63530</v>
      </c>
      <c r="K64" s="5">
        <f>K87+K111</f>
        <v>65941</v>
      </c>
      <c r="L64" s="5">
        <f t="shared" si="6"/>
        <v>65941</v>
      </c>
      <c r="M64" s="5">
        <f t="shared" si="6"/>
        <v>67600</v>
      </c>
      <c r="N64" s="5">
        <f t="shared" si="6"/>
        <v>67870</v>
      </c>
      <c r="O64" s="5">
        <f t="shared" si="7"/>
        <v>0</v>
      </c>
      <c r="P64" s="5">
        <f t="shared" si="7"/>
        <v>0</v>
      </c>
      <c r="Q64" s="29">
        <f t="shared" si="8"/>
        <v>67870</v>
      </c>
    </row>
    <row r="65" spans="1:17" ht="12" hidden="1">
      <c r="A65" s="23"/>
      <c r="B65" s="23"/>
      <c r="C65" s="24">
        <v>4120</v>
      </c>
      <c r="D65" s="25" t="s">
        <v>20</v>
      </c>
      <c r="E65" s="5">
        <f t="shared" si="9"/>
        <v>8100</v>
      </c>
      <c r="F65" s="5">
        <f t="shared" si="9"/>
        <v>8480</v>
      </c>
      <c r="G65" s="5">
        <f t="shared" si="9"/>
        <v>8951</v>
      </c>
      <c r="H65" s="5">
        <f t="shared" si="9"/>
        <v>9320</v>
      </c>
      <c r="I65" s="5"/>
      <c r="J65" s="5">
        <v>9320</v>
      </c>
      <c r="K65" s="5">
        <f>K88+K112</f>
        <v>9660</v>
      </c>
      <c r="L65" s="5">
        <f t="shared" si="6"/>
        <v>9660</v>
      </c>
      <c r="M65" s="5">
        <f t="shared" si="6"/>
        <v>10530</v>
      </c>
      <c r="N65" s="5">
        <f t="shared" si="6"/>
        <v>10520</v>
      </c>
      <c r="O65" s="5">
        <f t="shared" si="7"/>
        <v>0</v>
      </c>
      <c r="P65" s="5">
        <f t="shared" si="7"/>
        <v>0</v>
      </c>
      <c r="Q65" s="29">
        <f t="shared" si="8"/>
        <v>10520</v>
      </c>
    </row>
    <row r="66" spans="1:17" ht="12" hidden="1">
      <c r="A66" s="23"/>
      <c r="B66" s="23"/>
      <c r="C66" s="24">
        <v>4170</v>
      </c>
      <c r="D66" s="25" t="s">
        <v>58</v>
      </c>
      <c r="E66" s="5">
        <f>E89</f>
        <v>16800</v>
      </c>
      <c r="F66" s="5">
        <f>F89</f>
        <v>16800</v>
      </c>
      <c r="G66" s="5">
        <f>G89</f>
        <v>8400</v>
      </c>
      <c r="H66" s="5">
        <f>H89</f>
        <v>8400</v>
      </c>
      <c r="I66" s="5"/>
      <c r="J66" s="5">
        <v>8400</v>
      </c>
      <c r="K66" s="5">
        <v>12200</v>
      </c>
      <c r="L66" s="5">
        <f t="shared" si="6"/>
        <v>12200</v>
      </c>
      <c r="M66" s="5">
        <f t="shared" si="6"/>
        <v>8400</v>
      </c>
      <c r="N66" s="5">
        <f t="shared" si="6"/>
        <v>8700</v>
      </c>
      <c r="O66" s="5">
        <f t="shared" si="7"/>
        <v>0</v>
      </c>
      <c r="P66" s="5">
        <f t="shared" si="7"/>
        <v>0</v>
      </c>
      <c r="Q66" s="29">
        <f t="shared" si="8"/>
        <v>8700</v>
      </c>
    </row>
    <row r="67" spans="1:17" ht="24">
      <c r="A67" s="23"/>
      <c r="B67" s="23"/>
      <c r="C67" s="24">
        <v>4210</v>
      </c>
      <c r="D67" s="25" t="s">
        <v>22</v>
      </c>
      <c r="E67" s="5">
        <f aca="true" t="shared" si="10" ref="E67:H68">E90+E114</f>
        <v>133100</v>
      </c>
      <c r="F67" s="5">
        <f t="shared" si="10"/>
        <v>137812</v>
      </c>
      <c r="G67" s="5">
        <f t="shared" si="10"/>
        <v>78471</v>
      </c>
      <c r="H67" s="5">
        <f t="shared" si="10"/>
        <v>78500</v>
      </c>
      <c r="I67" s="5"/>
      <c r="J67" s="5">
        <v>86340</v>
      </c>
      <c r="K67" s="5">
        <v>101204</v>
      </c>
      <c r="L67" s="5">
        <f t="shared" si="6"/>
        <v>101204</v>
      </c>
      <c r="M67" s="5">
        <f t="shared" si="6"/>
        <v>129700</v>
      </c>
      <c r="N67" s="5">
        <f t="shared" si="6"/>
        <v>49018</v>
      </c>
      <c r="O67" s="5">
        <f t="shared" si="7"/>
        <v>64990</v>
      </c>
      <c r="P67" s="5">
        <f t="shared" si="7"/>
        <v>0</v>
      </c>
      <c r="Q67" s="29">
        <f t="shared" si="8"/>
        <v>114008</v>
      </c>
    </row>
    <row r="68" spans="1:17" ht="12">
      <c r="A68" s="23"/>
      <c r="B68" s="23"/>
      <c r="C68" s="24">
        <v>4220</v>
      </c>
      <c r="D68" s="25" t="s">
        <v>67</v>
      </c>
      <c r="E68" s="5">
        <f t="shared" si="10"/>
        <v>43400</v>
      </c>
      <c r="F68" s="5">
        <f t="shared" si="10"/>
        <v>43400</v>
      </c>
      <c r="G68" s="5">
        <f t="shared" si="10"/>
        <v>35700</v>
      </c>
      <c r="H68" s="5">
        <f t="shared" si="10"/>
        <v>35700</v>
      </c>
      <c r="I68" s="5"/>
      <c r="J68" s="5">
        <v>21950</v>
      </c>
      <c r="K68" s="5">
        <f>K91+K115</f>
        <v>20750</v>
      </c>
      <c r="L68" s="5">
        <f t="shared" si="6"/>
        <v>20750</v>
      </c>
      <c r="M68" s="5">
        <f t="shared" si="6"/>
        <v>19700</v>
      </c>
      <c r="N68" s="5">
        <f t="shared" si="6"/>
        <v>84790</v>
      </c>
      <c r="O68" s="5">
        <f t="shared" si="7"/>
        <v>0</v>
      </c>
      <c r="P68" s="5">
        <f t="shared" si="7"/>
        <v>64990</v>
      </c>
      <c r="Q68" s="29">
        <f t="shared" si="8"/>
        <v>19800</v>
      </c>
    </row>
    <row r="69" spans="1:17" ht="36" hidden="1">
      <c r="A69" s="23"/>
      <c r="B69" s="23"/>
      <c r="C69" s="24">
        <v>4230</v>
      </c>
      <c r="D69" s="25" t="s">
        <v>40</v>
      </c>
      <c r="E69" s="5">
        <f>E92</f>
        <v>200</v>
      </c>
      <c r="F69" s="5">
        <f>F92</f>
        <v>200</v>
      </c>
      <c r="G69" s="5">
        <f>G92</f>
        <v>100</v>
      </c>
      <c r="H69" s="5">
        <f>H92</f>
        <v>100</v>
      </c>
      <c r="I69" s="5"/>
      <c r="J69" s="5">
        <v>100</v>
      </c>
      <c r="K69" s="5">
        <f aca="true" t="shared" si="11" ref="K69:P69">K92</f>
        <v>100</v>
      </c>
      <c r="L69" s="5">
        <f t="shared" si="11"/>
        <v>100</v>
      </c>
      <c r="M69" s="5">
        <f t="shared" si="11"/>
        <v>100</v>
      </c>
      <c r="N69" s="5">
        <f t="shared" si="11"/>
        <v>100</v>
      </c>
      <c r="O69" s="5">
        <f t="shared" si="11"/>
        <v>0</v>
      </c>
      <c r="P69" s="5">
        <f t="shared" si="11"/>
        <v>0</v>
      </c>
      <c r="Q69" s="29">
        <f t="shared" si="8"/>
        <v>100</v>
      </c>
    </row>
    <row r="70" spans="1:17" ht="12" hidden="1">
      <c r="A70" s="23"/>
      <c r="B70" s="23"/>
      <c r="C70" s="24">
        <v>4260</v>
      </c>
      <c r="D70" s="25" t="s">
        <v>23</v>
      </c>
      <c r="E70" s="5">
        <f>E93+E116</f>
        <v>15000</v>
      </c>
      <c r="F70" s="5">
        <f>F93+F116</f>
        <v>15000</v>
      </c>
      <c r="G70" s="5">
        <f>G93+G116</f>
        <v>11100</v>
      </c>
      <c r="H70" s="5">
        <f>H93+H116</f>
        <v>11100</v>
      </c>
      <c r="I70" s="5"/>
      <c r="J70" s="5">
        <v>11100</v>
      </c>
      <c r="K70" s="5">
        <f>K93+K116</f>
        <v>11100</v>
      </c>
      <c r="L70" s="5">
        <f aca="true" t="shared" si="12" ref="L70:N73">L93+L116</f>
        <v>11100</v>
      </c>
      <c r="M70" s="5">
        <f t="shared" si="12"/>
        <v>11900</v>
      </c>
      <c r="N70" s="5">
        <f t="shared" si="12"/>
        <v>11400</v>
      </c>
      <c r="O70" s="5">
        <f aca="true" t="shared" si="13" ref="O70:P73">O93+O116</f>
        <v>0</v>
      </c>
      <c r="P70" s="5">
        <f t="shared" si="13"/>
        <v>0</v>
      </c>
      <c r="Q70" s="29">
        <f t="shared" si="8"/>
        <v>11400</v>
      </c>
    </row>
    <row r="71" spans="1:17" ht="12" hidden="1">
      <c r="A71" s="23"/>
      <c r="B71" s="23"/>
      <c r="C71" s="24">
        <v>4270</v>
      </c>
      <c r="D71" s="25" t="s">
        <v>24</v>
      </c>
      <c r="E71" s="5">
        <f aca="true" t="shared" si="14" ref="E71:F73">E94+E117</f>
        <v>7700</v>
      </c>
      <c r="F71" s="5">
        <f t="shared" si="14"/>
        <v>17700</v>
      </c>
      <c r="G71" s="5">
        <f>G94+G116</f>
        <v>10320</v>
      </c>
      <c r="H71" s="5">
        <f>H94+H117</f>
        <v>6220</v>
      </c>
      <c r="I71" s="5"/>
      <c r="J71" s="5">
        <v>6220</v>
      </c>
      <c r="K71" s="5">
        <v>29720</v>
      </c>
      <c r="L71" s="5">
        <f t="shared" si="12"/>
        <v>29720</v>
      </c>
      <c r="M71" s="5">
        <f t="shared" si="12"/>
        <v>7400</v>
      </c>
      <c r="N71" s="5">
        <f t="shared" si="12"/>
        <v>7400</v>
      </c>
      <c r="O71" s="5">
        <f t="shared" si="13"/>
        <v>0</v>
      </c>
      <c r="P71" s="5">
        <f t="shared" si="13"/>
        <v>0</v>
      </c>
      <c r="Q71" s="29">
        <f t="shared" si="8"/>
        <v>7400</v>
      </c>
    </row>
    <row r="72" spans="1:17" ht="12" hidden="1">
      <c r="A72" s="23"/>
      <c r="B72" s="23"/>
      <c r="C72" s="24">
        <v>4280</v>
      </c>
      <c r="D72" s="25" t="s">
        <v>25</v>
      </c>
      <c r="E72" s="5">
        <f t="shared" si="14"/>
        <v>1200</v>
      </c>
      <c r="F72" s="5">
        <f t="shared" si="14"/>
        <v>1200</v>
      </c>
      <c r="G72" s="5">
        <f>G95+G117</f>
        <v>2200</v>
      </c>
      <c r="H72" s="5">
        <f>H95+H118</f>
        <v>1200</v>
      </c>
      <c r="I72" s="5"/>
      <c r="J72" s="5">
        <v>1200</v>
      </c>
      <c r="K72" s="5">
        <f>K95+K118</f>
        <v>1200</v>
      </c>
      <c r="L72" s="5">
        <f t="shared" si="12"/>
        <v>1200</v>
      </c>
      <c r="M72" s="5">
        <f t="shared" si="12"/>
        <v>1200</v>
      </c>
      <c r="N72" s="5">
        <f t="shared" si="12"/>
        <v>1200</v>
      </c>
      <c r="O72" s="5">
        <f t="shared" si="13"/>
        <v>0</v>
      </c>
      <c r="P72" s="5">
        <f t="shared" si="13"/>
        <v>0</v>
      </c>
      <c r="Q72" s="29">
        <f t="shared" si="8"/>
        <v>1200</v>
      </c>
    </row>
    <row r="73" spans="1:17" ht="12">
      <c r="A73" s="23"/>
      <c r="B73" s="23"/>
      <c r="C73" s="24">
        <v>4300</v>
      </c>
      <c r="D73" s="25" t="s">
        <v>14</v>
      </c>
      <c r="E73" s="5">
        <f t="shared" si="14"/>
        <v>16100</v>
      </c>
      <c r="F73" s="5">
        <f t="shared" si="14"/>
        <v>18100</v>
      </c>
      <c r="G73" s="5">
        <f>G96+G118</f>
        <v>11470</v>
      </c>
      <c r="H73" s="5">
        <f>H96+H119</f>
        <v>25194</v>
      </c>
      <c r="I73" s="5"/>
      <c r="J73" s="5">
        <v>59800</v>
      </c>
      <c r="K73" s="5">
        <v>46000</v>
      </c>
      <c r="L73" s="5">
        <f t="shared" si="12"/>
        <v>46000</v>
      </c>
      <c r="M73" s="5">
        <f t="shared" si="12"/>
        <v>65800</v>
      </c>
      <c r="N73" s="5">
        <f t="shared" si="12"/>
        <v>43000</v>
      </c>
      <c r="O73" s="5">
        <f t="shared" si="13"/>
        <v>0</v>
      </c>
      <c r="P73" s="5">
        <f t="shared" si="13"/>
        <v>3085</v>
      </c>
      <c r="Q73" s="29">
        <f t="shared" si="8"/>
        <v>39915</v>
      </c>
    </row>
    <row r="74" spans="1:17" ht="36" hidden="1">
      <c r="A74" s="23"/>
      <c r="B74" s="23"/>
      <c r="C74" s="24">
        <v>4360</v>
      </c>
      <c r="D74" s="25" t="s">
        <v>56</v>
      </c>
      <c r="E74" s="5">
        <f>E97</f>
        <v>300</v>
      </c>
      <c r="F74" s="5">
        <f>F97</f>
        <v>300</v>
      </c>
      <c r="G74" s="5">
        <f>G97</f>
        <v>480</v>
      </c>
      <c r="H74" s="5">
        <f>H97</f>
        <v>480</v>
      </c>
      <c r="I74" s="5"/>
      <c r="J74" s="5">
        <v>480</v>
      </c>
      <c r="K74" s="5">
        <f aca="true" t="shared" si="15" ref="K74:P74">K97</f>
        <v>480</v>
      </c>
      <c r="L74" s="5">
        <f t="shared" si="15"/>
        <v>480</v>
      </c>
      <c r="M74" s="5">
        <f t="shared" si="15"/>
        <v>600</v>
      </c>
      <c r="N74" s="5">
        <f t="shared" si="15"/>
        <v>500</v>
      </c>
      <c r="O74" s="5">
        <f t="shared" si="15"/>
        <v>0</v>
      </c>
      <c r="P74" s="5">
        <f t="shared" si="15"/>
        <v>0</v>
      </c>
      <c r="Q74" s="29">
        <f t="shared" si="8"/>
        <v>500</v>
      </c>
    </row>
    <row r="75" spans="1:17" ht="36" hidden="1">
      <c r="A75" s="23"/>
      <c r="B75" s="23"/>
      <c r="C75" s="24">
        <v>4370</v>
      </c>
      <c r="D75" s="25" t="s">
        <v>57</v>
      </c>
      <c r="E75" s="5">
        <f>E98+E120</f>
        <v>4200</v>
      </c>
      <c r="F75" s="5">
        <f>F98+F120</f>
        <v>4200</v>
      </c>
      <c r="G75" s="5">
        <f>G98+G119</f>
        <v>17160</v>
      </c>
      <c r="H75" s="5">
        <f>H98+H120</f>
        <v>4050</v>
      </c>
      <c r="I75" s="5"/>
      <c r="J75" s="5">
        <v>4050</v>
      </c>
      <c r="K75" s="5">
        <v>2750</v>
      </c>
      <c r="L75" s="5">
        <f>L98+L120</f>
        <v>2750</v>
      </c>
      <c r="M75" s="5">
        <f>M98+M120</f>
        <v>4100</v>
      </c>
      <c r="N75" s="5">
        <f>N98+N120</f>
        <v>2800</v>
      </c>
      <c r="O75" s="5">
        <f>O98+O120</f>
        <v>0</v>
      </c>
      <c r="P75" s="5">
        <f>P98+P120</f>
        <v>0</v>
      </c>
      <c r="Q75" s="29">
        <f t="shared" si="8"/>
        <v>2800</v>
      </c>
    </row>
    <row r="76" spans="1:17" ht="12">
      <c r="A76" s="23"/>
      <c r="B76" s="23"/>
      <c r="C76" s="24">
        <v>4430</v>
      </c>
      <c r="D76" s="25" t="s">
        <v>28</v>
      </c>
      <c r="E76" s="5">
        <f>E100+E122</f>
        <v>6300</v>
      </c>
      <c r="F76" s="5">
        <f>F100+F122</f>
        <v>8300</v>
      </c>
      <c r="G76" s="5">
        <f>G100+G122</f>
        <v>8600</v>
      </c>
      <c r="H76" s="5">
        <f>H100+H122</f>
        <v>8400</v>
      </c>
      <c r="I76" s="5"/>
      <c r="J76" s="5">
        <v>8400</v>
      </c>
      <c r="K76" s="5">
        <v>7400</v>
      </c>
      <c r="L76" s="5">
        <f aca="true" t="shared" si="16" ref="L76:N81">L100+L122</f>
        <v>7400</v>
      </c>
      <c r="M76" s="5">
        <f t="shared" si="16"/>
        <v>8700</v>
      </c>
      <c r="N76" s="5">
        <f t="shared" si="16"/>
        <v>7700</v>
      </c>
      <c r="O76" s="5">
        <f aca="true" t="shared" si="17" ref="O76:P81">O100+O122</f>
        <v>3085</v>
      </c>
      <c r="P76" s="5">
        <f t="shared" si="17"/>
        <v>0</v>
      </c>
      <c r="Q76" s="29">
        <f t="shared" si="8"/>
        <v>10785</v>
      </c>
    </row>
    <row r="77" spans="1:17" ht="24" hidden="1">
      <c r="A77" s="23"/>
      <c r="B77" s="23"/>
      <c r="C77" s="24">
        <v>4440</v>
      </c>
      <c r="D77" s="25" t="s">
        <v>29</v>
      </c>
      <c r="E77" s="5">
        <f>E101+E123</f>
        <v>13300</v>
      </c>
      <c r="F77" s="5">
        <f>F101+F123</f>
        <v>13977</v>
      </c>
      <c r="G77" s="5">
        <f>G101+G120</f>
        <v>9680</v>
      </c>
      <c r="H77" s="5">
        <f>H101+H123</f>
        <v>13920</v>
      </c>
      <c r="I77" s="5"/>
      <c r="J77" s="5">
        <v>13920</v>
      </c>
      <c r="K77" s="5">
        <f>K101+K123</f>
        <v>13920</v>
      </c>
      <c r="L77" s="5">
        <f t="shared" si="16"/>
        <v>13920</v>
      </c>
      <c r="M77" s="5">
        <f t="shared" si="16"/>
        <v>15860</v>
      </c>
      <c r="N77" s="5">
        <f t="shared" si="16"/>
        <v>15980</v>
      </c>
      <c r="O77" s="5">
        <f t="shared" si="17"/>
        <v>0</v>
      </c>
      <c r="P77" s="5">
        <f t="shared" si="17"/>
        <v>0</v>
      </c>
      <c r="Q77" s="29">
        <f t="shared" si="8"/>
        <v>15980</v>
      </c>
    </row>
    <row r="78" spans="1:17" ht="12" hidden="1">
      <c r="A78" s="23"/>
      <c r="B78" s="23"/>
      <c r="C78" s="24">
        <v>4480</v>
      </c>
      <c r="D78" s="25" t="s">
        <v>33</v>
      </c>
      <c r="E78" s="5">
        <f>E102+E124</f>
        <v>1600</v>
      </c>
      <c r="F78" s="5">
        <f>F102+F124</f>
        <v>4527</v>
      </c>
      <c r="G78" s="5">
        <f>G102+G122</f>
        <v>7000</v>
      </c>
      <c r="H78" s="5">
        <f>H102+H124</f>
        <v>4600</v>
      </c>
      <c r="I78" s="5"/>
      <c r="J78" s="5">
        <v>4600</v>
      </c>
      <c r="K78" s="5">
        <f>K102+K124</f>
        <v>1200</v>
      </c>
      <c r="L78" s="5">
        <f t="shared" si="16"/>
        <v>1200</v>
      </c>
      <c r="M78" s="5">
        <f t="shared" si="16"/>
        <v>2700</v>
      </c>
      <c r="N78" s="5">
        <f t="shared" si="16"/>
        <v>2700</v>
      </c>
      <c r="O78" s="5">
        <f t="shared" si="17"/>
        <v>0</v>
      </c>
      <c r="P78" s="5">
        <f t="shared" si="17"/>
        <v>0</v>
      </c>
      <c r="Q78" s="29">
        <f t="shared" si="8"/>
        <v>2700</v>
      </c>
    </row>
    <row r="79" spans="1:17" ht="12" hidden="1">
      <c r="A79" s="2"/>
      <c r="B79" s="2"/>
      <c r="C79" s="24">
        <v>4520</v>
      </c>
      <c r="D79" s="25" t="s">
        <v>71</v>
      </c>
      <c r="E79" s="46"/>
      <c r="F79" s="5">
        <f>F103+F125</f>
        <v>771</v>
      </c>
      <c r="G79" s="5">
        <f>G103+G123</f>
        <v>7450</v>
      </c>
      <c r="H79" s="5">
        <f>H103+H125</f>
        <v>1800</v>
      </c>
      <c r="I79" s="5"/>
      <c r="J79" s="5">
        <v>710</v>
      </c>
      <c r="K79" s="5">
        <f>K103+K125</f>
        <v>710</v>
      </c>
      <c r="L79" s="5">
        <f t="shared" si="16"/>
        <v>710</v>
      </c>
      <c r="M79" s="5">
        <f t="shared" si="16"/>
        <v>710</v>
      </c>
      <c r="N79" s="5">
        <f t="shared" si="16"/>
        <v>710</v>
      </c>
      <c r="O79" s="5">
        <f t="shared" si="17"/>
        <v>0</v>
      </c>
      <c r="P79" s="5">
        <f t="shared" si="17"/>
        <v>0</v>
      </c>
      <c r="Q79" s="29">
        <f t="shared" si="8"/>
        <v>710</v>
      </c>
    </row>
    <row r="80" spans="1:17" ht="36" hidden="1">
      <c r="A80" s="23"/>
      <c r="B80" s="23"/>
      <c r="C80" s="24">
        <v>4700</v>
      </c>
      <c r="D80" s="25" t="s">
        <v>30</v>
      </c>
      <c r="E80" s="5">
        <f>E104+E126</f>
        <v>1500</v>
      </c>
      <c r="F80" s="5">
        <f>F104+F126</f>
        <v>4064</v>
      </c>
      <c r="G80" s="5">
        <f>G104+G124</f>
        <v>600</v>
      </c>
      <c r="H80" s="5">
        <f>H104+H126</f>
        <v>1000</v>
      </c>
      <c r="I80" s="5"/>
      <c r="J80" s="5">
        <v>100</v>
      </c>
      <c r="K80" s="5">
        <v>2000</v>
      </c>
      <c r="L80" s="5">
        <f t="shared" si="16"/>
        <v>2000</v>
      </c>
      <c r="M80" s="5">
        <f t="shared" si="16"/>
        <v>4000</v>
      </c>
      <c r="N80" s="5">
        <f t="shared" si="16"/>
        <v>3200</v>
      </c>
      <c r="O80" s="5">
        <f t="shared" si="17"/>
        <v>0</v>
      </c>
      <c r="P80" s="5">
        <f t="shared" si="17"/>
        <v>0</v>
      </c>
      <c r="Q80" s="29">
        <f t="shared" si="8"/>
        <v>3200</v>
      </c>
    </row>
    <row r="81" spans="1:17" ht="48" hidden="1">
      <c r="A81" s="23"/>
      <c r="B81" s="23"/>
      <c r="C81" s="24">
        <v>4740</v>
      </c>
      <c r="D81" s="25" t="s">
        <v>38</v>
      </c>
      <c r="E81" s="5">
        <f>E105+E127</f>
        <v>800</v>
      </c>
      <c r="F81" s="5">
        <f>F105+F127</f>
        <v>800</v>
      </c>
      <c r="G81" s="5">
        <f>G105+G125</f>
        <v>1100</v>
      </c>
      <c r="H81" s="5">
        <f>H105+H127</f>
        <v>1000</v>
      </c>
      <c r="I81" s="5"/>
      <c r="J81" s="5">
        <v>1000</v>
      </c>
      <c r="K81" s="5">
        <f>K105+K127</f>
        <v>1000</v>
      </c>
      <c r="L81" s="5">
        <f t="shared" si="16"/>
        <v>1000</v>
      </c>
      <c r="M81" s="5">
        <f t="shared" si="16"/>
        <v>1200</v>
      </c>
      <c r="N81" s="5">
        <f t="shared" si="16"/>
        <v>1000</v>
      </c>
      <c r="O81" s="5">
        <f t="shared" si="17"/>
        <v>0</v>
      </c>
      <c r="P81" s="5">
        <f t="shared" si="17"/>
        <v>0</v>
      </c>
      <c r="Q81" s="29">
        <f t="shared" si="8"/>
        <v>1000</v>
      </c>
    </row>
    <row r="82" spans="1:17" ht="36" hidden="1">
      <c r="A82" s="23"/>
      <c r="B82" s="23"/>
      <c r="C82" s="24">
        <v>4750</v>
      </c>
      <c r="D82" s="25" t="s">
        <v>51</v>
      </c>
      <c r="E82" s="5"/>
      <c r="F82" s="5">
        <v>500</v>
      </c>
      <c r="G82" s="5">
        <f>G105</f>
        <v>300</v>
      </c>
      <c r="H82" s="5">
        <f>H105</f>
        <v>300</v>
      </c>
      <c r="I82" s="5"/>
      <c r="J82" s="5">
        <v>300</v>
      </c>
      <c r="K82" s="5">
        <f>K105</f>
        <v>300</v>
      </c>
      <c r="L82" s="5">
        <f>L106</f>
        <v>300</v>
      </c>
      <c r="M82" s="5">
        <f>M106</f>
        <v>500</v>
      </c>
      <c r="N82" s="5">
        <f>N106</f>
        <v>300</v>
      </c>
      <c r="O82" s="5">
        <f>O106</f>
        <v>0</v>
      </c>
      <c r="P82" s="5">
        <f>P106</f>
        <v>0</v>
      </c>
      <c r="Q82" s="29">
        <f t="shared" si="8"/>
        <v>300</v>
      </c>
    </row>
    <row r="83" spans="1:17" ht="24" hidden="1">
      <c r="A83" s="2"/>
      <c r="B83" s="2"/>
      <c r="C83" s="32" t="s">
        <v>52</v>
      </c>
      <c r="D83" s="35" t="s">
        <v>72</v>
      </c>
      <c r="E83" s="31">
        <f>SUM(E84:E106)</f>
        <v>352350</v>
      </c>
      <c r="F83" s="31">
        <f>SUM(F84:F106)</f>
        <v>375260</v>
      </c>
      <c r="G83" s="31">
        <f>SUM(G84:G106)</f>
        <v>360457</v>
      </c>
      <c r="H83" s="31">
        <f>SUM(H84:H106)</f>
        <v>360454</v>
      </c>
      <c r="I83" s="31"/>
      <c r="J83" s="31">
        <f aca="true" t="shared" si="18" ref="J83:P83">SUM(J84:J106)</f>
        <v>375380</v>
      </c>
      <c r="K83" s="31">
        <f t="shared" si="18"/>
        <v>375380</v>
      </c>
      <c r="L83" s="31">
        <f t="shared" si="18"/>
        <v>375380</v>
      </c>
      <c r="M83" s="31">
        <f t="shared" si="18"/>
        <v>406500</v>
      </c>
      <c r="N83" s="31">
        <f t="shared" si="18"/>
        <v>386030</v>
      </c>
      <c r="O83" s="31">
        <f t="shared" si="18"/>
        <v>0</v>
      </c>
      <c r="P83" s="31">
        <f t="shared" si="18"/>
        <v>0</v>
      </c>
      <c r="Q83" s="29">
        <f t="shared" si="8"/>
        <v>386030</v>
      </c>
    </row>
    <row r="84" spans="1:17" ht="24" hidden="1">
      <c r="A84" s="2"/>
      <c r="B84" s="2"/>
      <c r="C84" s="24">
        <v>3020</v>
      </c>
      <c r="D84" s="25" t="s">
        <v>68</v>
      </c>
      <c r="E84" s="47">
        <v>300</v>
      </c>
      <c r="F84" s="47">
        <v>300</v>
      </c>
      <c r="G84" s="1">
        <v>195</v>
      </c>
      <c r="H84" s="1">
        <v>195</v>
      </c>
      <c r="I84" s="1"/>
      <c r="J84" s="1">
        <v>200</v>
      </c>
      <c r="K84" s="1">
        <v>200</v>
      </c>
      <c r="L84" s="1">
        <v>200</v>
      </c>
      <c r="M84" s="1">
        <v>350</v>
      </c>
      <c r="N84" s="1">
        <v>210</v>
      </c>
      <c r="O84" s="1"/>
      <c r="P84" s="1"/>
      <c r="Q84" s="29">
        <f t="shared" si="8"/>
        <v>210</v>
      </c>
    </row>
    <row r="85" spans="1:17" ht="24" hidden="1">
      <c r="A85" s="2"/>
      <c r="B85" s="2"/>
      <c r="C85" s="24">
        <v>4010</v>
      </c>
      <c r="D85" s="25" t="s">
        <v>17</v>
      </c>
      <c r="E85" s="47">
        <v>165000</v>
      </c>
      <c r="F85" s="47">
        <v>173250</v>
      </c>
      <c r="G85" s="1">
        <v>193900</v>
      </c>
      <c r="H85" s="1">
        <v>193860</v>
      </c>
      <c r="I85" s="1"/>
      <c r="J85" s="1">
        <v>193860</v>
      </c>
      <c r="K85" s="1">
        <v>209232</v>
      </c>
      <c r="L85" s="1">
        <v>209232</v>
      </c>
      <c r="M85" s="1">
        <v>210850</v>
      </c>
      <c r="N85" s="1">
        <v>210900</v>
      </c>
      <c r="O85" s="1"/>
      <c r="P85" s="1"/>
      <c r="Q85" s="29">
        <f t="shared" si="8"/>
        <v>210900</v>
      </c>
    </row>
    <row r="86" spans="1:17" ht="24" hidden="1">
      <c r="A86" s="2"/>
      <c r="B86" s="2"/>
      <c r="C86" s="24">
        <v>4040</v>
      </c>
      <c r="D86" s="25" t="s">
        <v>18</v>
      </c>
      <c r="E86" s="5">
        <v>13200</v>
      </c>
      <c r="F86" s="5">
        <v>13503</v>
      </c>
      <c r="G86" s="1">
        <v>14800</v>
      </c>
      <c r="H86" s="1">
        <v>15185</v>
      </c>
      <c r="I86" s="1"/>
      <c r="J86" s="1">
        <v>15200</v>
      </c>
      <c r="K86" s="1">
        <v>11846</v>
      </c>
      <c r="L86" s="1">
        <v>11846</v>
      </c>
      <c r="M86" s="1">
        <v>17800</v>
      </c>
      <c r="N86" s="1">
        <v>17002</v>
      </c>
      <c r="O86" s="1"/>
      <c r="P86" s="1"/>
      <c r="Q86" s="29">
        <f t="shared" si="8"/>
        <v>17002</v>
      </c>
    </row>
    <row r="87" spans="1:17" ht="24" hidden="1">
      <c r="A87" s="2"/>
      <c r="B87" s="2"/>
      <c r="C87" s="24">
        <v>4110</v>
      </c>
      <c r="D87" s="25" t="s">
        <v>19</v>
      </c>
      <c r="E87" s="5">
        <v>31600</v>
      </c>
      <c r="F87" s="5">
        <v>33060</v>
      </c>
      <c r="G87" s="1">
        <v>32830</v>
      </c>
      <c r="H87" s="1">
        <v>32880</v>
      </c>
      <c r="I87" s="1"/>
      <c r="J87" s="1">
        <v>32880</v>
      </c>
      <c r="K87" s="1">
        <v>35291</v>
      </c>
      <c r="L87" s="1">
        <v>35291</v>
      </c>
      <c r="M87" s="1">
        <v>35650</v>
      </c>
      <c r="N87" s="1">
        <v>35770</v>
      </c>
      <c r="O87" s="1"/>
      <c r="P87" s="1"/>
      <c r="Q87" s="29">
        <f t="shared" si="8"/>
        <v>35770</v>
      </c>
    </row>
    <row r="88" spans="1:17" ht="12" hidden="1">
      <c r="A88" s="2"/>
      <c r="B88" s="2"/>
      <c r="C88" s="24">
        <v>4120</v>
      </c>
      <c r="D88" s="25" t="s">
        <v>20</v>
      </c>
      <c r="E88" s="5">
        <v>4400</v>
      </c>
      <c r="F88" s="5">
        <v>4600</v>
      </c>
      <c r="G88" s="1">
        <v>4751</v>
      </c>
      <c r="H88" s="1">
        <v>5120</v>
      </c>
      <c r="I88" s="1"/>
      <c r="J88" s="1">
        <v>5120</v>
      </c>
      <c r="K88" s="1">
        <v>5460</v>
      </c>
      <c r="L88" s="1">
        <v>5460</v>
      </c>
      <c r="M88" s="1">
        <v>5600</v>
      </c>
      <c r="N88" s="1">
        <v>5570</v>
      </c>
      <c r="O88" s="1"/>
      <c r="P88" s="1"/>
      <c r="Q88" s="29">
        <f t="shared" si="8"/>
        <v>5570</v>
      </c>
    </row>
    <row r="89" spans="1:17" ht="12" hidden="1">
      <c r="A89" s="2"/>
      <c r="B89" s="2"/>
      <c r="C89" s="24">
        <v>4170</v>
      </c>
      <c r="D89" s="25" t="s">
        <v>58</v>
      </c>
      <c r="E89" s="5">
        <v>16800</v>
      </c>
      <c r="F89" s="5">
        <v>16800</v>
      </c>
      <c r="G89" s="1">
        <v>8400</v>
      </c>
      <c r="H89" s="1">
        <v>8400</v>
      </c>
      <c r="I89" s="1"/>
      <c r="J89" s="1">
        <v>8400</v>
      </c>
      <c r="K89" s="1">
        <v>4200</v>
      </c>
      <c r="L89" s="1">
        <v>4200</v>
      </c>
      <c r="M89" s="1">
        <v>8400</v>
      </c>
      <c r="N89" s="1">
        <v>8700</v>
      </c>
      <c r="O89" s="1"/>
      <c r="P89" s="1"/>
      <c r="Q89" s="29">
        <f t="shared" si="8"/>
        <v>8700</v>
      </c>
    </row>
    <row r="90" spans="1:17" ht="24" hidden="1">
      <c r="A90" s="2"/>
      <c r="B90" s="2"/>
      <c r="C90" s="24">
        <v>4210</v>
      </c>
      <c r="D90" s="25" t="s">
        <v>22</v>
      </c>
      <c r="E90" s="5">
        <v>67250</v>
      </c>
      <c r="F90" s="5">
        <v>69279</v>
      </c>
      <c r="G90" s="1">
        <v>44871</v>
      </c>
      <c r="H90" s="1">
        <v>44900</v>
      </c>
      <c r="I90" s="1"/>
      <c r="J90" s="1">
        <v>63300</v>
      </c>
      <c r="K90" s="1">
        <v>52031</v>
      </c>
      <c r="L90" s="1">
        <v>52031</v>
      </c>
      <c r="M90" s="1">
        <v>61800</v>
      </c>
      <c r="N90" s="1">
        <v>49018</v>
      </c>
      <c r="O90" s="1"/>
      <c r="P90" s="1"/>
      <c r="Q90" s="29">
        <f t="shared" si="8"/>
        <v>49018</v>
      </c>
    </row>
    <row r="91" spans="1:17" ht="12" hidden="1">
      <c r="A91" s="2"/>
      <c r="B91" s="2"/>
      <c r="C91" s="24">
        <v>4220</v>
      </c>
      <c r="D91" s="25" t="s">
        <v>67</v>
      </c>
      <c r="E91" s="5">
        <v>19400</v>
      </c>
      <c r="F91" s="5">
        <v>19400</v>
      </c>
      <c r="G91" s="1">
        <v>19200</v>
      </c>
      <c r="H91" s="1">
        <v>19200</v>
      </c>
      <c r="I91" s="1"/>
      <c r="J91" s="1">
        <v>19200</v>
      </c>
      <c r="K91" s="1">
        <v>18000</v>
      </c>
      <c r="L91" s="1">
        <v>18000</v>
      </c>
      <c r="M91" s="1">
        <v>19700</v>
      </c>
      <c r="N91" s="1">
        <v>19800</v>
      </c>
      <c r="O91" s="1"/>
      <c r="P91" s="1"/>
      <c r="Q91" s="29">
        <f t="shared" si="8"/>
        <v>19800</v>
      </c>
    </row>
    <row r="92" spans="1:17" ht="36" hidden="1">
      <c r="A92" s="2"/>
      <c r="B92" s="2"/>
      <c r="C92" s="24">
        <v>4230</v>
      </c>
      <c r="D92" s="25" t="s">
        <v>73</v>
      </c>
      <c r="E92" s="5">
        <v>200</v>
      </c>
      <c r="F92" s="5">
        <v>200</v>
      </c>
      <c r="G92" s="1">
        <v>100</v>
      </c>
      <c r="H92" s="1">
        <v>100</v>
      </c>
      <c r="I92" s="1"/>
      <c r="J92" s="1">
        <v>100</v>
      </c>
      <c r="K92" s="1">
        <v>100</v>
      </c>
      <c r="L92" s="1">
        <v>100</v>
      </c>
      <c r="M92" s="1">
        <v>100</v>
      </c>
      <c r="N92" s="1">
        <v>100</v>
      </c>
      <c r="O92" s="1"/>
      <c r="P92" s="1"/>
      <c r="Q92" s="29">
        <f t="shared" si="8"/>
        <v>100</v>
      </c>
    </row>
    <row r="93" spans="1:17" ht="12" hidden="1">
      <c r="A93" s="2"/>
      <c r="B93" s="2"/>
      <c r="C93" s="24">
        <v>4260</v>
      </c>
      <c r="D93" s="25" t="s">
        <v>23</v>
      </c>
      <c r="E93" s="5">
        <v>6000</v>
      </c>
      <c r="F93" s="5">
        <v>6000</v>
      </c>
      <c r="G93" s="1">
        <v>5000</v>
      </c>
      <c r="H93" s="1">
        <v>5000</v>
      </c>
      <c r="I93" s="1"/>
      <c r="J93" s="1">
        <v>5000</v>
      </c>
      <c r="K93" s="1">
        <v>5000</v>
      </c>
      <c r="L93" s="1">
        <v>5000</v>
      </c>
      <c r="M93" s="1">
        <v>5150</v>
      </c>
      <c r="N93" s="1">
        <v>5100</v>
      </c>
      <c r="O93" s="1"/>
      <c r="P93" s="1"/>
      <c r="Q93" s="29">
        <f t="shared" si="8"/>
        <v>5100</v>
      </c>
    </row>
    <row r="94" spans="1:17" ht="12" hidden="1">
      <c r="A94" s="2"/>
      <c r="B94" s="2"/>
      <c r="C94" s="24">
        <v>4270</v>
      </c>
      <c r="D94" s="25" t="s">
        <v>24</v>
      </c>
      <c r="E94" s="5">
        <v>3700</v>
      </c>
      <c r="F94" s="5">
        <v>8700</v>
      </c>
      <c r="G94" s="1">
        <v>4220</v>
      </c>
      <c r="H94" s="1">
        <v>4220</v>
      </c>
      <c r="I94" s="1"/>
      <c r="J94" s="1">
        <v>4220</v>
      </c>
      <c r="K94" s="1">
        <v>4720</v>
      </c>
      <c r="L94" s="1">
        <v>4720</v>
      </c>
      <c r="M94" s="1">
        <v>4400</v>
      </c>
      <c r="N94" s="1">
        <v>4300</v>
      </c>
      <c r="O94" s="1"/>
      <c r="P94" s="1"/>
      <c r="Q94" s="29">
        <f t="shared" si="8"/>
        <v>4300</v>
      </c>
    </row>
    <row r="95" spans="1:17" ht="12" hidden="1">
      <c r="A95" s="2"/>
      <c r="B95" s="2"/>
      <c r="C95" s="24">
        <v>4280</v>
      </c>
      <c r="D95" s="25" t="s">
        <v>25</v>
      </c>
      <c r="E95" s="5">
        <v>200</v>
      </c>
      <c r="F95" s="5">
        <v>200</v>
      </c>
      <c r="G95" s="1">
        <v>200</v>
      </c>
      <c r="H95" s="1">
        <v>200</v>
      </c>
      <c r="I95" s="1"/>
      <c r="J95" s="1">
        <v>200</v>
      </c>
      <c r="K95" s="1">
        <v>200</v>
      </c>
      <c r="L95" s="1">
        <v>200</v>
      </c>
      <c r="M95" s="1">
        <v>200</v>
      </c>
      <c r="N95" s="1">
        <v>200</v>
      </c>
      <c r="O95" s="1"/>
      <c r="P95" s="1"/>
      <c r="Q95" s="29">
        <f t="shared" si="8"/>
        <v>200</v>
      </c>
    </row>
    <row r="96" spans="1:17" ht="12" hidden="1">
      <c r="A96" s="2"/>
      <c r="B96" s="2"/>
      <c r="C96" s="24">
        <v>4300</v>
      </c>
      <c r="D96" s="25" t="s">
        <v>14</v>
      </c>
      <c r="E96" s="5">
        <v>7400</v>
      </c>
      <c r="F96" s="5">
        <v>9400</v>
      </c>
      <c r="G96" s="1">
        <v>10470</v>
      </c>
      <c r="H96" s="1">
        <v>10194</v>
      </c>
      <c r="I96" s="1"/>
      <c r="J96" s="1">
        <v>7600</v>
      </c>
      <c r="K96" s="1">
        <v>11800</v>
      </c>
      <c r="L96" s="1">
        <v>11800</v>
      </c>
      <c r="M96" s="1">
        <v>13600</v>
      </c>
      <c r="N96" s="1">
        <v>7800</v>
      </c>
      <c r="O96" s="1"/>
      <c r="P96" s="1"/>
      <c r="Q96" s="29">
        <f t="shared" si="8"/>
        <v>7800</v>
      </c>
    </row>
    <row r="97" spans="1:17" ht="36" hidden="1">
      <c r="A97" s="2"/>
      <c r="B97" s="2"/>
      <c r="C97" s="24">
        <v>4360</v>
      </c>
      <c r="D97" s="25" t="s">
        <v>56</v>
      </c>
      <c r="E97" s="47">
        <v>300</v>
      </c>
      <c r="F97" s="47">
        <v>300</v>
      </c>
      <c r="G97" s="1">
        <v>480</v>
      </c>
      <c r="H97" s="1">
        <v>480</v>
      </c>
      <c r="I97" s="1"/>
      <c r="J97" s="1">
        <v>480</v>
      </c>
      <c r="K97" s="1">
        <v>480</v>
      </c>
      <c r="L97" s="1">
        <v>480</v>
      </c>
      <c r="M97" s="1">
        <v>600</v>
      </c>
      <c r="N97" s="1">
        <v>500</v>
      </c>
      <c r="O97" s="1"/>
      <c r="P97" s="1"/>
      <c r="Q97" s="29">
        <f t="shared" si="8"/>
        <v>500</v>
      </c>
    </row>
    <row r="98" spans="1:17" ht="36" hidden="1">
      <c r="A98" s="2"/>
      <c r="B98" s="2"/>
      <c r="C98" s="24">
        <v>4370</v>
      </c>
      <c r="D98" s="25" t="s">
        <v>57</v>
      </c>
      <c r="E98" s="47">
        <v>1700</v>
      </c>
      <c r="F98" s="47">
        <v>1700</v>
      </c>
      <c r="G98" s="1">
        <v>2160</v>
      </c>
      <c r="H98" s="1">
        <v>1750</v>
      </c>
      <c r="I98" s="1"/>
      <c r="J98" s="1">
        <v>1750</v>
      </c>
      <c r="K98" s="1">
        <v>1750</v>
      </c>
      <c r="L98" s="1">
        <v>1750</v>
      </c>
      <c r="M98" s="1">
        <v>1800</v>
      </c>
      <c r="N98" s="1">
        <v>1800</v>
      </c>
      <c r="O98" s="1"/>
      <c r="P98" s="1"/>
      <c r="Q98" s="29">
        <f t="shared" si="8"/>
        <v>1800</v>
      </c>
    </row>
    <row r="99" spans="1:17" ht="12" hidden="1">
      <c r="A99" s="2"/>
      <c r="B99" s="2"/>
      <c r="C99" s="24">
        <v>4410</v>
      </c>
      <c r="D99" s="25" t="s">
        <v>27</v>
      </c>
      <c r="E99" s="5">
        <v>300</v>
      </c>
      <c r="F99" s="5">
        <v>300</v>
      </c>
      <c r="G99" s="1">
        <v>300</v>
      </c>
      <c r="H99" s="1">
        <v>300</v>
      </c>
      <c r="I99" s="1"/>
      <c r="J99" s="1">
        <v>300</v>
      </c>
      <c r="K99" s="1">
        <v>0</v>
      </c>
      <c r="L99" s="1">
        <v>0</v>
      </c>
      <c r="M99" s="1">
        <v>300</v>
      </c>
      <c r="N99" s="1">
        <v>300</v>
      </c>
      <c r="O99" s="1"/>
      <c r="P99" s="1"/>
      <c r="Q99" s="29">
        <f t="shared" si="8"/>
        <v>300</v>
      </c>
    </row>
    <row r="100" spans="1:17" ht="12" hidden="1">
      <c r="A100" s="2"/>
      <c r="B100" s="2"/>
      <c r="C100" s="24">
        <v>4430</v>
      </c>
      <c r="D100" s="25" t="s">
        <v>28</v>
      </c>
      <c r="E100" s="5">
        <v>5300</v>
      </c>
      <c r="F100" s="5">
        <v>5300</v>
      </c>
      <c r="G100" s="1">
        <v>5600</v>
      </c>
      <c r="H100" s="1">
        <v>5400</v>
      </c>
      <c r="I100" s="1"/>
      <c r="J100" s="1">
        <v>5400</v>
      </c>
      <c r="K100" s="1">
        <v>5400</v>
      </c>
      <c r="L100" s="1">
        <v>5400</v>
      </c>
      <c r="M100" s="1">
        <v>5700</v>
      </c>
      <c r="N100" s="1">
        <v>5600</v>
      </c>
      <c r="O100" s="1"/>
      <c r="P100" s="1"/>
      <c r="Q100" s="29">
        <f t="shared" si="8"/>
        <v>5600</v>
      </c>
    </row>
    <row r="101" spans="1:17" ht="24" hidden="1">
      <c r="A101" s="2"/>
      <c r="B101" s="2"/>
      <c r="C101" s="24">
        <v>4440</v>
      </c>
      <c r="D101" s="25" t="s">
        <v>29</v>
      </c>
      <c r="E101" s="5">
        <v>7000</v>
      </c>
      <c r="F101" s="5">
        <v>7241</v>
      </c>
      <c r="G101" s="1">
        <v>7380</v>
      </c>
      <c r="H101" s="1">
        <v>7470</v>
      </c>
      <c r="I101" s="1"/>
      <c r="J101" s="1">
        <v>7470</v>
      </c>
      <c r="K101" s="1">
        <v>7470</v>
      </c>
      <c r="L101" s="1">
        <v>7470</v>
      </c>
      <c r="M101" s="1">
        <v>8400</v>
      </c>
      <c r="N101" s="1">
        <v>8460</v>
      </c>
      <c r="O101" s="1"/>
      <c r="P101" s="1"/>
      <c r="Q101" s="29">
        <f t="shared" si="8"/>
        <v>8460</v>
      </c>
    </row>
    <row r="102" spans="1:17" ht="12" hidden="1">
      <c r="A102" s="2"/>
      <c r="B102" s="2"/>
      <c r="C102" s="24">
        <v>4480</v>
      </c>
      <c r="D102" s="25" t="s">
        <v>33</v>
      </c>
      <c r="E102" s="5">
        <v>1000</v>
      </c>
      <c r="F102" s="5">
        <v>3927</v>
      </c>
      <c r="G102" s="1">
        <v>4000</v>
      </c>
      <c r="H102" s="1">
        <v>4000</v>
      </c>
      <c r="I102" s="1"/>
      <c r="J102" s="1">
        <v>4000</v>
      </c>
      <c r="K102" s="1">
        <v>600</v>
      </c>
      <c r="L102" s="1">
        <v>600</v>
      </c>
      <c r="M102" s="1">
        <v>2100</v>
      </c>
      <c r="N102" s="1">
        <v>2100</v>
      </c>
      <c r="O102" s="1"/>
      <c r="P102" s="1"/>
      <c r="Q102" s="29">
        <f t="shared" si="8"/>
        <v>2100</v>
      </c>
    </row>
    <row r="103" spans="1:17" ht="12" hidden="1">
      <c r="A103" s="2"/>
      <c r="B103" s="2"/>
      <c r="C103" s="24">
        <v>4520</v>
      </c>
      <c r="D103" s="25" t="s">
        <v>71</v>
      </c>
      <c r="E103" s="46"/>
      <c r="F103" s="46"/>
      <c r="G103" s="1">
        <v>1000</v>
      </c>
      <c r="H103" s="1">
        <v>1000</v>
      </c>
      <c r="I103" s="1"/>
      <c r="J103" s="1"/>
      <c r="K103" s="1"/>
      <c r="L103" s="1">
        <v>0</v>
      </c>
      <c r="M103" s="1">
        <v>0</v>
      </c>
      <c r="N103" s="1">
        <v>0</v>
      </c>
      <c r="O103" s="1"/>
      <c r="P103" s="1"/>
      <c r="Q103" s="29">
        <f t="shared" si="8"/>
        <v>0</v>
      </c>
    </row>
    <row r="104" spans="1:17" ht="36" hidden="1">
      <c r="A104" s="2"/>
      <c r="B104" s="2"/>
      <c r="C104" s="24">
        <v>4700</v>
      </c>
      <c r="D104" s="25" t="s">
        <v>30</v>
      </c>
      <c r="E104" s="47">
        <v>1000</v>
      </c>
      <c r="F104" s="47">
        <v>1000</v>
      </c>
      <c r="G104" s="1"/>
      <c r="H104" s="1"/>
      <c r="I104" s="1"/>
      <c r="J104" s="1">
        <v>100</v>
      </c>
      <c r="K104" s="1">
        <v>1000</v>
      </c>
      <c r="L104" s="1">
        <v>1000</v>
      </c>
      <c r="M104" s="1">
        <v>3000</v>
      </c>
      <c r="N104" s="1">
        <v>2200</v>
      </c>
      <c r="O104" s="1"/>
      <c r="P104" s="1"/>
      <c r="Q104" s="29">
        <f t="shared" si="8"/>
        <v>2200</v>
      </c>
    </row>
    <row r="105" spans="1:17" ht="48" hidden="1">
      <c r="A105" s="2"/>
      <c r="B105" s="2"/>
      <c r="C105" s="24">
        <v>4740</v>
      </c>
      <c r="D105" s="25" t="s">
        <v>38</v>
      </c>
      <c r="E105" s="47">
        <v>300</v>
      </c>
      <c r="F105" s="47">
        <v>300</v>
      </c>
      <c r="G105" s="1">
        <v>300</v>
      </c>
      <c r="H105" s="1">
        <v>300</v>
      </c>
      <c r="I105" s="1"/>
      <c r="J105" s="1">
        <v>300</v>
      </c>
      <c r="K105" s="1">
        <v>300</v>
      </c>
      <c r="L105" s="1">
        <v>300</v>
      </c>
      <c r="M105" s="1">
        <v>500</v>
      </c>
      <c r="N105" s="1">
        <v>300</v>
      </c>
      <c r="O105" s="1"/>
      <c r="P105" s="1"/>
      <c r="Q105" s="29">
        <f t="shared" si="8"/>
        <v>300</v>
      </c>
    </row>
    <row r="106" spans="1:17" ht="36" hidden="1">
      <c r="A106" s="2"/>
      <c r="B106" s="2"/>
      <c r="C106" s="24">
        <v>4750</v>
      </c>
      <c r="D106" s="25" t="s">
        <v>51</v>
      </c>
      <c r="E106" s="47"/>
      <c r="F106" s="47">
        <v>500</v>
      </c>
      <c r="G106" s="1">
        <v>300</v>
      </c>
      <c r="H106" s="1">
        <v>300</v>
      </c>
      <c r="I106" s="1"/>
      <c r="J106" s="1">
        <v>300</v>
      </c>
      <c r="K106" s="1">
        <v>300</v>
      </c>
      <c r="L106" s="1">
        <v>300</v>
      </c>
      <c r="M106" s="1">
        <v>500</v>
      </c>
      <c r="N106" s="1">
        <v>300</v>
      </c>
      <c r="O106" s="1"/>
      <c r="P106" s="1"/>
      <c r="Q106" s="29">
        <f t="shared" si="8"/>
        <v>300</v>
      </c>
    </row>
    <row r="107" spans="1:17" ht="12" hidden="1">
      <c r="A107" s="2"/>
      <c r="B107" s="2"/>
      <c r="C107" s="43"/>
      <c r="D107" s="35" t="s">
        <v>74</v>
      </c>
      <c r="E107" s="31">
        <f>SUM(E108:E128)</f>
        <v>303150</v>
      </c>
      <c r="F107" s="31">
        <f>SUM(F108:F128)</f>
        <v>337364</v>
      </c>
      <c r="G107" s="31">
        <f>SUM(G108:G128)</f>
        <v>310120</v>
      </c>
      <c r="H107" s="31">
        <f>SUM(H108:H128)</f>
        <v>310120</v>
      </c>
      <c r="I107" s="31"/>
      <c r="J107" s="31">
        <f aca="true" t="shared" si="19" ref="J107:P107">SUM(J108:J128)</f>
        <v>321620</v>
      </c>
      <c r="K107" s="31">
        <f t="shared" si="19"/>
        <v>351420</v>
      </c>
      <c r="L107" s="31">
        <f t="shared" si="19"/>
        <v>351420</v>
      </c>
      <c r="M107" s="31">
        <f t="shared" si="19"/>
        <v>385510</v>
      </c>
      <c r="N107" s="31">
        <f t="shared" si="19"/>
        <v>363970</v>
      </c>
      <c r="O107" s="31">
        <f t="shared" si="19"/>
        <v>68075</v>
      </c>
      <c r="P107" s="31">
        <f t="shared" si="19"/>
        <v>68075</v>
      </c>
      <c r="Q107" s="29">
        <f t="shared" si="8"/>
        <v>363970</v>
      </c>
    </row>
    <row r="108" spans="1:17" ht="24" hidden="1">
      <c r="A108" s="2"/>
      <c r="B108" s="2"/>
      <c r="C108" s="24">
        <v>3020</v>
      </c>
      <c r="D108" s="25" t="s">
        <v>68</v>
      </c>
      <c r="E108" s="46">
        <v>500</v>
      </c>
      <c r="F108" s="46">
        <v>500</v>
      </c>
      <c r="G108" s="1">
        <v>400</v>
      </c>
      <c r="H108" s="1">
        <v>400</v>
      </c>
      <c r="I108" s="1"/>
      <c r="J108" s="1">
        <v>400</v>
      </c>
      <c r="K108" s="1">
        <v>600</v>
      </c>
      <c r="L108" s="1">
        <v>600</v>
      </c>
      <c r="M108" s="1">
        <v>400</v>
      </c>
      <c r="N108" s="1">
        <v>600</v>
      </c>
      <c r="O108" s="1"/>
      <c r="P108" s="1"/>
      <c r="Q108" s="29">
        <f t="shared" si="8"/>
        <v>600</v>
      </c>
    </row>
    <row r="109" spans="1:17" ht="24" hidden="1">
      <c r="A109" s="2"/>
      <c r="B109" s="2"/>
      <c r="C109" s="24">
        <v>4010</v>
      </c>
      <c r="D109" s="25" t="s">
        <v>17</v>
      </c>
      <c r="E109" s="46">
        <v>145800</v>
      </c>
      <c r="F109" s="46">
        <v>153090</v>
      </c>
      <c r="G109" s="1">
        <v>172320</v>
      </c>
      <c r="H109" s="1">
        <v>172320</v>
      </c>
      <c r="I109" s="1"/>
      <c r="J109" s="1">
        <v>172320</v>
      </c>
      <c r="K109" s="1">
        <v>164320</v>
      </c>
      <c r="L109" s="1">
        <v>164320</v>
      </c>
      <c r="M109" s="1">
        <v>187460</v>
      </c>
      <c r="N109" s="1">
        <v>187500</v>
      </c>
      <c r="O109" s="1"/>
      <c r="P109" s="1"/>
      <c r="Q109" s="29">
        <f t="shared" si="8"/>
        <v>187500</v>
      </c>
    </row>
    <row r="110" spans="1:17" ht="24" hidden="1">
      <c r="A110" s="2"/>
      <c r="B110" s="2"/>
      <c r="C110" s="24">
        <v>4040</v>
      </c>
      <c r="D110" s="25" t="s">
        <v>18</v>
      </c>
      <c r="E110" s="46">
        <v>3900</v>
      </c>
      <c r="F110" s="46">
        <v>3900</v>
      </c>
      <c r="G110" s="1">
        <v>13200</v>
      </c>
      <c r="H110" s="1">
        <v>13200</v>
      </c>
      <c r="I110" s="1"/>
      <c r="J110" s="1">
        <v>13200</v>
      </c>
      <c r="K110" s="1">
        <v>12667</v>
      </c>
      <c r="L110" s="1">
        <v>12667</v>
      </c>
      <c r="M110" s="1">
        <v>13750</v>
      </c>
      <c r="N110" s="1">
        <v>14600</v>
      </c>
      <c r="O110" s="1"/>
      <c r="P110" s="1"/>
      <c r="Q110" s="29">
        <f t="shared" si="8"/>
        <v>14600</v>
      </c>
    </row>
    <row r="111" spans="1:17" ht="24" hidden="1">
      <c r="A111" s="2"/>
      <c r="B111" s="2"/>
      <c r="C111" s="24">
        <v>4110</v>
      </c>
      <c r="D111" s="25" t="s">
        <v>19</v>
      </c>
      <c r="E111" s="46">
        <v>25000</v>
      </c>
      <c r="F111" s="46">
        <v>26290</v>
      </c>
      <c r="G111" s="1">
        <v>30650</v>
      </c>
      <c r="H111" s="1">
        <v>30650</v>
      </c>
      <c r="I111" s="1"/>
      <c r="J111" s="1">
        <v>30650</v>
      </c>
      <c r="K111" s="1">
        <v>30650</v>
      </c>
      <c r="L111" s="1">
        <v>30650</v>
      </c>
      <c r="M111" s="1">
        <v>31950</v>
      </c>
      <c r="N111" s="1">
        <v>32100</v>
      </c>
      <c r="O111" s="1"/>
      <c r="P111" s="1"/>
      <c r="Q111" s="29">
        <f t="shared" si="8"/>
        <v>32100</v>
      </c>
    </row>
    <row r="112" spans="1:17" ht="12" hidden="1">
      <c r="A112" s="2"/>
      <c r="B112" s="2"/>
      <c r="C112" s="24">
        <v>4120</v>
      </c>
      <c r="D112" s="25" t="s">
        <v>20</v>
      </c>
      <c r="E112" s="46">
        <v>3700</v>
      </c>
      <c r="F112" s="46">
        <v>3880</v>
      </c>
      <c r="G112" s="1">
        <v>4200</v>
      </c>
      <c r="H112" s="1">
        <v>4200</v>
      </c>
      <c r="I112" s="1"/>
      <c r="J112" s="1">
        <v>4200</v>
      </c>
      <c r="K112" s="1">
        <v>4200</v>
      </c>
      <c r="L112" s="1">
        <v>4200</v>
      </c>
      <c r="M112" s="1">
        <v>4930</v>
      </c>
      <c r="N112" s="1">
        <v>4950</v>
      </c>
      <c r="O112" s="1"/>
      <c r="P112" s="1"/>
      <c r="Q112" s="29">
        <f t="shared" si="8"/>
        <v>4950</v>
      </c>
    </row>
    <row r="113" spans="1:17" ht="12" hidden="1">
      <c r="A113" s="2"/>
      <c r="B113" s="2"/>
      <c r="C113" s="24">
        <v>4170</v>
      </c>
      <c r="D113" s="25" t="s">
        <v>58</v>
      </c>
      <c r="E113" s="46"/>
      <c r="F113" s="46"/>
      <c r="G113" s="1"/>
      <c r="H113" s="1"/>
      <c r="I113" s="1"/>
      <c r="J113" s="1">
        <v>0</v>
      </c>
      <c r="K113" s="1">
        <v>8000</v>
      </c>
      <c r="L113" s="1">
        <v>8000</v>
      </c>
      <c r="M113" s="1">
        <v>0</v>
      </c>
      <c r="N113" s="1">
        <v>0</v>
      </c>
      <c r="O113" s="1"/>
      <c r="P113" s="1"/>
      <c r="Q113" s="29">
        <f t="shared" si="8"/>
        <v>0</v>
      </c>
    </row>
    <row r="114" spans="1:17" ht="24" hidden="1">
      <c r="A114" s="2"/>
      <c r="B114" s="2"/>
      <c r="C114" s="24">
        <v>4210</v>
      </c>
      <c r="D114" s="25" t="s">
        <v>22</v>
      </c>
      <c r="E114" s="46">
        <v>65850</v>
      </c>
      <c r="F114" s="46">
        <v>68533</v>
      </c>
      <c r="G114" s="1">
        <v>33600</v>
      </c>
      <c r="H114" s="1">
        <v>33600</v>
      </c>
      <c r="I114" s="1"/>
      <c r="J114" s="1">
        <v>53200</v>
      </c>
      <c r="K114" s="1">
        <v>49173</v>
      </c>
      <c r="L114" s="1">
        <v>49173</v>
      </c>
      <c r="M114" s="1">
        <v>67900</v>
      </c>
      <c r="N114" s="1"/>
      <c r="O114" s="1">
        <v>64990</v>
      </c>
      <c r="P114" s="1"/>
      <c r="Q114" s="29">
        <f t="shared" si="8"/>
        <v>64990</v>
      </c>
    </row>
    <row r="115" spans="1:17" ht="12" hidden="1">
      <c r="A115" s="2"/>
      <c r="B115" s="2"/>
      <c r="C115" s="24">
        <v>4220</v>
      </c>
      <c r="D115" s="25" t="s">
        <v>67</v>
      </c>
      <c r="E115" s="46">
        <v>24000</v>
      </c>
      <c r="F115" s="46">
        <v>24000</v>
      </c>
      <c r="G115" s="1">
        <v>16500</v>
      </c>
      <c r="H115" s="1">
        <v>16500</v>
      </c>
      <c r="I115" s="1"/>
      <c r="J115" s="1">
        <v>16500</v>
      </c>
      <c r="K115" s="1">
        <v>2750</v>
      </c>
      <c r="L115" s="1">
        <v>2750</v>
      </c>
      <c r="M115" s="1">
        <v>0</v>
      </c>
      <c r="N115" s="1">
        <v>64990</v>
      </c>
      <c r="O115" s="1"/>
      <c r="P115" s="1">
        <v>64990</v>
      </c>
      <c r="Q115" s="29">
        <f t="shared" si="8"/>
        <v>0</v>
      </c>
    </row>
    <row r="116" spans="1:17" ht="12" hidden="1">
      <c r="A116" s="2"/>
      <c r="B116" s="2"/>
      <c r="C116" s="24">
        <v>4260</v>
      </c>
      <c r="D116" s="25" t="s">
        <v>23</v>
      </c>
      <c r="E116" s="46">
        <v>9000</v>
      </c>
      <c r="F116" s="46">
        <v>9000</v>
      </c>
      <c r="G116" s="1">
        <v>6100</v>
      </c>
      <c r="H116" s="1">
        <v>6100</v>
      </c>
      <c r="I116" s="1"/>
      <c r="J116" s="1">
        <v>6100</v>
      </c>
      <c r="K116" s="1">
        <v>6100</v>
      </c>
      <c r="L116" s="1">
        <v>6100</v>
      </c>
      <c r="M116" s="1">
        <v>6750</v>
      </c>
      <c r="N116" s="1">
        <v>6300</v>
      </c>
      <c r="O116" s="1"/>
      <c r="P116" s="1"/>
      <c r="Q116" s="29">
        <f t="shared" si="8"/>
        <v>6300</v>
      </c>
    </row>
    <row r="117" spans="1:17" ht="12" hidden="1">
      <c r="A117" s="2"/>
      <c r="B117" s="2"/>
      <c r="C117" s="24">
        <v>4270</v>
      </c>
      <c r="D117" s="25" t="s">
        <v>24</v>
      </c>
      <c r="E117" s="46">
        <v>4000</v>
      </c>
      <c r="F117" s="46">
        <v>9000</v>
      </c>
      <c r="G117" s="1">
        <v>2000</v>
      </c>
      <c r="H117" s="1">
        <v>2000</v>
      </c>
      <c r="I117" s="1"/>
      <c r="J117" s="1">
        <v>2000</v>
      </c>
      <c r="K117" s="1">
        <v>25000</v>
      </c>
      <c r="L117" s="1">
        <v>25000</v>
      </c>
      <c r="M117" s="1">
        <v>3000</v>
      </c>
      <c r="N117" s="1">
        <v>3100</v>
      </c>
      <c r="O117" s="1"/>
      <c r="P117" s="1"/>
      <c r="Q117" s="29">
        <f t="shared" si="8"/>
        <v>3100</v>
      </c>
    </row>
    <row r="118" spans="1:17" ht="12" hidden="1">
      <c r="A118" s="2"/>
      <c r="B118" s="2"/>
      <c r="C118" s="24">
        <v>4280</v>
      </c>
      <c r="D118" s="25" t="s">
        <v>75</v>
      </c>
      <c r="E118" s="46">
        <v>1000</v>
      </c>
      <c r="F118" s="46">
        <v>1000</v>
      </c>
      <c r="G118" s="1">
        <v>1000</v>
      </c>
      <c r="H118" s="1">
        <v>1000</v>
      </c>
      <c r="I118" s="1"/>
      <c r="J118" s="1">
        <v>1000</v>
      </c>
      <c r="K118" s="1">
        <v>1000</v>
      </c>
      <c r="L118" s="1">
        <v>1000</v>
      </c>
      <c r="M118" s="1">
        <v>1000</v>
      </c>
      <c r="N118" s="1">
        <v>1000</v>
      </c>
      <c r="O118" s="1"/>
      <c r="P118" s="1"/>
      <c r="Q118" s="29">
        <f t="shared" si="8"/>
        <v>1000</v>
      </c>
    </row>
    <row r="119" spans="1:17" ht="12" hidden="1">
      <c r="A119" s="2"/>
      <c r="B119" s="2"/>
      <c r="C119" s="24">
        <v>4300</v>
      </c>
      <c r="D119" s="25" t="s">
        <v>14</v>
      </c>
      <c r="E119" s="46">
        <v>8700</v>
      </c>
      <c r="F119" s="46">
        <v>8700</v>
      </c>
      <c r="G119" s="1">
        <v>15000</v>
      </c>
      <c r="H119" s="1">
        <v>15000</v>
      </c>
      <c r="I119" s="1"/>
      <c r="J119" s="1">
        <v>8900</v>
      </c>
      <c r="K119" s="1">
        <v>34200</v>
      </c>
      <c r="L119" s="1">
        <v>34200</v>
      </c>
      <c r="M119" s="1">
        <v>52200</v>
      </c>
      <c r="N119" s="1">
        <v>35200</v>
      </c>
      <c r="O119" s="1"/>
      <c r="P119" s="1">
        <v>3085</v>
      </c>
      <c r="Q119" s="29">
        <f t="shared" si="8"/>
        <v>32115</v>
      </c>
    </row>
    <row r="120" spans="1:17" ht="36" hidden="1">
      <c r="A120" s="2"/>
      <c r="B120" s="2"/>
      <c r="C120" s="24">
        <v>4370</v>
      </c>
      <c r="D120" s="25" t="s">
        <v>57</v>
      </c>
      <c r="E120" s="46">
        <v>2500</v>
      </c>
      <c r="F120" s="46">
        <v>2500</v>
      </c>
      <c r="G120" s="1">
        <v>2300</v>
      </c>
      <c r="H120" s="1">
        <v>2300</v>
      </c>
      <c r="I120" s="1"/>
      <c r="J120" s="1">
        <v>2300</v>
      </c>
      <c r="K120" s="1">
        <v>1000</v>
      </c>
      <c r="L120" s="1">
        <v>1000</v>
      </c>
      <c r="M120" s="1">
        <v>2300</v>
      </c>
      <c r="N120" s="1">
        <v>1000</v>
      </c>
      <c r="O120" s="1"/>
      <c r="P120" s="1"/>
      <c r="Q120" s="29">
        <f t="shared" si="8"/>
        <v>1000</v>
      </c>
    </row>
    <row r="121" spans="1:17" ht="12" hidden="1">
      <c r="A121" s="2"/>
      <c r="B121" s="2"/>
      <c r="C121" s="24">
        <v>4410</v>
      </c>
      <c r="D121" s="25" t="s">
        <v>27</v>
      </c>
      <c r="E121" s="5">
        <v>300</v>
      </c>
      <c r="F121" s="5">
        <v>300</v>
      </c>
      <c r="G121" s="1">
        <v>300</v>
      </c>
      <c r="H121" s="1">
        <v>300</v>
      </c>
      <c r="I121" s="1"/>
      <c r="J121" s="1">
        <v>0</v>
      </c>
      <c r="K121" s="1">
        <v>300</v>
      </c>
      <c r="L121" s="12">
        <v>300</v>
      </c>
      <c r="M121" s="1">
        <v>400</v>
      </c>
      <c r="N121" s="1">
        <v>0</v>
      </c>
      <c r="O121" s="1"/>
      <c r="P121" s="1"/>
      <c r="Q121" s="29">
        <f t="shared" si="8"/>
        <v>0</v>
      </c>
    </row>
    <row r="122" spans="1:17" ht="12" hidden="1">
      <c r="A122" s="2"/>
      <c r="B122" s="2"/>
      <c r="C122" s="24">
        <v>4430</v>
      </c>
      <c r="D122" s="25" t="s">
        <v>28</v>
      </c>
      <c r="E122" s="46">
        <v>1000</v>
      </c>
      <c r="F122" s="46">
        <v>3000</v>
      </c>
      <c r="G122" s="1">
        <v>3000</v>
      </c>
      <c r="H122" s="1">
        <v>3000</v>
      </c>
      <c r="I122" s="1"/>
      <c r="J122" s="1">
        <v>3000</v>
      </c>
      <c r="K122" s="1">
        <v>2000</v>
      </c>
      <c r="L122" s="1">
        <v>2000</v>
      </c>
      <c r="M122" s="1">
        <v>3000</v>
      </c>
      <c r="N122" s="1">
        <v>2100</v>
      </c>
      <c r="O122" s="1">
        <v>3085</v>
      </c>
      <c r="P122" s="1"/>
      <c r="Q122" s="29">
        <f t="shared" si="8"/>
        <v>5185</v>
      </c>
    </row>
    <row r="123" spans="1:17" ht="24" hidden="1">
      <c r="A123" s="2"/>
      <c r="B123" s="2"/>
      <c r="C123" s="24">
        <v>4440</v>
      </c>
      <c r="D123" s="25" t="s">
        <v>29</v>
      </c>
      <c r="E123" s="46">
        <v>6300</v>
      </c>
      <c r="F123" s="46">
        <v>6736</v>
      </c>
      <c r="G123" s="1">
        <v>6450</v>
      </c>
      <c r="H123" s="1">
        <v>6450</v>
      </c>
      <c r="I123" s="1"/>
      <c r="J123" s="1">
        <v>6450</v>
      </c>
      <c r="K123" s="1">
        <v>6450</v>
      </c>
      <c r="L123" s="1">
        <v>6450</v>
      </c>
      <c r="M123" s="1">
        <v>7460</v>
      </c>
      <c r="N123" s="1">
        <v>7520</v>
      </c>
      <c r="O123" s="1"/>
      <c r="P123" s="1"/>
      <c r="Q123" s="29">
        <f t="shared" si="8"/>
        <v>7520</v>
      </c>
    </row>
    <row r="124" spans="1:17" ht="12" hidden="1">
      <c r="A124" s="2"/>
      <c r="B124" s="2"/>
      <c r="C124" s="24">
        <v>4480</v>
      </c>
      <c r="D124" s="25" t="s">
        <v>33</v>
      </c>
      <c r="E124" s="46">
        <v>600</v>
      </c>
      <c r="F124" s="46">
        <v>600</v>
      </c>
      <c r="G124" s="1">
        <v>600</v>
      </c>
      <c r="H124" s="1">
        <v>600</v>
      </c>
      <c r="I124" s="1"/>
      <c r="J124" s="1">
        <v>600</v>
      </c>
      <c r="K124" s="1">
        <v>600</v>
      </c>
      <c r="L124" s="1">
        <v>600</v>
      </c>
      <c r="M124" s="1">
        <v>600</v>
      </c>
      <c r="N124" s="1">
        <v>600</v>
      </c>
      <c r="O124" s="1"/>
      <c r="P124" s="1"/>
      <c r="Q124" s="29">
        <f aca="true" t="shared" si="20" ref="Q124:Q187">N124+O124-P124</f>
        <v>600</v>
      </c>
    </row>
    <row r="125" spans="1:17" ht="12" hidden="1">
      <c r="A125" s="2"/>
      <c r="B125" s="2"/>
      <c r="C125" s="24">
        <v>4520</v>
      </c>
      <c r="D125" s="25" t="s">
        <v>71</v>
      </c>
      <c r="E125" s="46"/>
      <c r="F125" s="46">
        <v>771</v>
      </c>
      <c r="G125" s="1">
        <v>800</v>
      </c>
      <c r="H125" s="1">
        <v>800</v>
      </c>
      <c r="I125" s="1"/>
      <c r="J125" s="1">
        <v>100</v>
      </c>
      <c r="K125" s="1">
        <v>710</v>
      </c>
      <c r="L125" s="1">
        <v>710</v>
      </c>
      <c r="M125" s="1">
        <v>710</v>
      </c>
      <c r="N125" s="1">
        <v>710</v>
      </c>
      <c r="O125" s="1"/>
      <c r="P125" s="1"/>
      <c r="Q125" s="29">
        <f t="shared" si="20"/>
        <v>710</v>
      </c>
    </row>
    <row r="126" spans="1:17" ht="36" hidden="1">
      <c r="A126" s="2"/>
      <c r="B126" s="2"/>
      <c r="C126" s="24">
        <v>4700</v>
      </c>
      <c r="D126" s="25" t="s">
        <v>30</v>
      </c>
      <c r="E126" s="46">
        <v>500</v>
      </c>
      <c r="F126" s="46">
        <v>3064</v>
      </c>
      <c r="G126" s="1">
        <v>1000</v>
      </c>
      <c r="H126" s="1">
        <v>1000</v>
      </c>
      <c r="I126" s="1"/>
      <c r="J126" s="1">
        <v>0</v>
      </c>
      <c r="K126" s="1">
        <v>1000</v>
      </c>
      <c r="L126" s="1">
        <v>1000</v>
      </c>
      <c r="M126" s="1">
        <v>1000</v>
      </c>
      <c r="N126" s="1">
        <v>1000</v>
      </c>
      <c r="O126" s="1"/>
      <c r="P126" s="1"/>
      <c r="Q126" s="29">
        <f t="shared" si="20"/>
        <v>1000</v>
      </c>
    </row>
    <row r="127" spans="1:17" ht="48" hidden="1">
      <c r="A127" s="2"/>
      <c r="B127" s="2"/>
      <c r="C127" s="24">
        <v>4740</v>
      </c>
      <c r="D127" s="25" t="s">
        <v>38</v>
      </c>
      <c r="E127" s="46">
        <v>500</v>
      </c>
      <c r="F127" s="46">
        <v>500</v>
      </c>
      <c r="G127" s="1">
        <v>700</v>
      </c>
      <c r="H127" s="1">
        <v>700</v>
      </c>
      <c r="I127" s="1"/>
      <c r="J127" s="1">
        <v>700</v>
      </c>
      <c r="K127" s="1">
        <v>700</v>
      </c>
      <c r="L127" s="1">
        <v>700</v>
      </c>
      <c r="M127" s="1">
        <v>700</v>
      </c>
      <c r="N127" s="1">
        <v>700</v>
      </c>
      <c r="O127" s="1"/>
      <c r="P127" s="1"/>
      <c r="Q127" s="29">
        <f t="shared" si="20"/>
        <v>700</v>
      </c>
    </row>
    <row r="128" spans="1:17" ht="24" hidden="1">
      <c r="A128" s="23"/>
      <c r="B128" s="23"/>
      <c r="C128" s="24">
        <v>6050</v>
      </c>
      <c r="D128" s="25" t="s">
        <v>69</v>
      </c>
      <c r="E128" s="47"/>
      <c r="F128" s="47">
        <v>12000</v>
      </c>
      <c r="G128" s="41"/>
      <c r="H128" s="49"/>
      <c r="I128" s="49"/>
      <c r="J128" s="49">
        <v>0</v>
      </c>
      <c r="K128" s="49"/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29">
        <f t="shared" si="20"/>
        <v>0</v>
      </c>
    </row>
    <row r="129" spans="1:17" ht="12" hidden="1">
      <c r="A129" s="30"/>
      <c r="B129" s="30">
        <v>85204</v>
      </c>
      <c r="C129" s="32"/>
      <c r="D129" s="35" t="s">
        <v>76</v>
      </c>
      <c r="E129" s="50">
        <f>SUM(E130:E135)</f>
        <v>1792374</v>
      </c>
      <c r="F129" s="50">
        <f>SUM(F130:F135)</f>
        <v>1797420</v>
      </c>
      <c r="G129" s="50">
        <f>SUM(G130:G135)</f>
        <v>2184384</v>
      </c>
      <c r="H129" s="50">
        <f>SUM(H130:H135)</f>
        <v>2184384</v>
      </c>
      <c r="I129" s="50"/>
      <c r="J129" s="50">
        <f aca="true" t="shared" si="21" ref="J129:P129">SUM(J130:J135)</f>
        <v>1848293</v>
      </c>
      <c r="K129" s="50">
        <f t="shared" si="21"/>
        <v>1903436</v>
      </c>
      <c r="L129" s="50">
        <f t="shared" si="21"/>
        <v>1765996</v>
      </c>
      <c r="M129" s="50">
        <f t="shared" si="21"/>
        <v>2329593</v>
      </c>
      <c r="N129" s="50">
        <f t="shared" si="21"/>
        <v>2329580</v>
      </c>
      <c r="O129" s="50">
        <f t="shared" si="21"/>
        <v>0</v>
      </c>
      <c r="P129" s="50">
        <f t="shared" si="21"/>
        <v>0</v>
      </c>
      <c r="Q129" s="29">
        <f t="shared" si="20"/>
        <v>2329580</v>
      </c>
    </row>
    <row r="130" spans="1:17" ht="72" hidden="1">
      <c r="A130" s="23"/>
      <c r="B130" s="23"/>
      <c r="C130" s="24">
        <v>2320</v>
      </c>
      <c r="D130" s="25" t="s">
        <v>65</v>
      </c>
      <c r="E130" s="52">
        <v>77186</v>
      </c>
      <c r="F130" s="52">
        <f>F143</f>
        <v>80232</v>
      </c>
      <c r="G130" s="53">
        <f>G143</f>
        <v>87440</v>
      </c>
      <c r="H130" s="53">
        <f>H143</f>
        <v>87440</v>
      </c>
      <c r="I130" s="53"/>
      <c r="J130" s="53">
        <v>87440</v>
      </c>
      <c r="K130" s="53">
        <v>137440</v>
      </c>
      <c r="L130" s="53"/>
      <c r="M130" s="53">
        <v>127266</v>
      </c>
      <c r="N130" s="1">
        <f>N143</f>
        <v>127300</v>
      </c>
      <c r="O130" s="1"/>
      <c r="P130" s="1"/>
      <c r="Q130" s="29">
        <f t="shared" si="20"/>
        <v>127300</v>
      </c>
    </row>
    <row r="131" spans="1:17" ht="12" hidden="1">
      <c r="A131" s="23"/>
      <c r="B131" s="23"/>
      <c r="C131" s="24">
        <v>3110</v>
      </c>
      <c r="D131" s="25" t="s">
        <v>66</v>
      </c>
      <c r="E131" s="54">
        <f>E137</f>
        <v>1543660</v>
      </c>
      <c r="F131" s="54">
        <f>F137</f>
        <v>1543660</v>
      </c>
      <c r="G131" s="54">
        <f>G137</f>
        <v>1863811</v>
      </c>
      <c r="H131" s="54">
        <f>H137</f>
        <v>1863811</v>
      </c>
      <c r="I131" s="54"/>
      <c r="J131" s="54">
        <f>J137</f>
        <v>1579000</v>
      </c>
      <c r="K131" s="54">
        <f>K137</f>
        <v>1579000</v>
      </c>
      <c r="L131" s="54">
        <f aca="true" t="shared" si="22" ref="L131:N135">L137</f>
        <v>1579000</v>
      </c>
      <c r="M131" s="54">
        <f t="shared" si="22"/>
        <v>1945543</v>
      </c>
      <c r="N131" s="6">
        <f>1945500</f>
        <v>1945500</v>
      </c>
      <c r="O131" s="6"/>
      <c r="P131" s="6"/>
      <c r="Q131" s="29">
        <f t="shared" si="20"/>
        <v>1945500</v>
      </c>
    </row>
    <row r="132" spans="1:17" ht="12" hidden="1">
      <c r="A132" s="23"/>
      <c r="B132" s="23"/>
      <c r="C132" s="24">
        <v>4170</v>
      </c>
      <c r="D132" s="25" t="s">
        <v>21</v>
      </c>
      <c r="E132" s="52">
        <v>144464</v>
      </c>
      <c r="F132" s="52">
        <v>146464</v>
      </c>
      <c r="G132" s="54">
        <f>G138</f>
        <v>198338</v>
      </c>
      <c r="H132" s="54">
        <f>H138</f>
        <v>198338</v>
      </c>
      <c r="I132" s="54"/>
      <c r="J132" s="54">
        <v>156853</v>
      </c>
      <c r="K132" s="54">
        <f>K138</f>
        <v>160806</v>
      </c>
      <c r="L132" s="54">
        <f t="shared" si="22"/>
        <v>160806</v>
      </c>
      <c r="M132" s="54">
        <f t="shared" si="22"/>
        <v>220580</v>
      </c>
      <c r="N132" s="54">
        <f t="shared" si="22"/>
        <v>220580</v>
      </c>
      <c r="O132" s="54"/>
      <c r="P132" s="54"/>
      <c r="Q132" s="29">
        <f t="shared" si="20"/>
        <v>220580</v>
      </c>
    </row>
    <row r="133" spans="1:17" ht="24" hidden="1">
      <c r="A133" s="23"/>
      <c r="B133" s="23"/>
      <c r="C133" s="24">
        <v>4110</v>
      </c>
      <c r="D133" s="25" t="s">
        <v>48</v>
      </c>
      <c r="E133" s="52">
        <f>E139</f>
        <v>23523</v>
      </c>
      <c r="F133" s="52">
        <f aca="true" t="shared" si="23" ref="F133:H134">F139</f>
        <v>23523</v>
      </c>
      <c r="G133" s="54">
        <f t="shared" si="23"/>
        <v>27991</v>
      </c>
      <c r="H133" s="54">
        <f t="shared" si="23"/>
        <v>27991</v>
      </c>
      <c r="I133" s="54"/>
      <c r="J133" s="54">
        <v>21300</v>
      </c>
      <c r="K133" s="54">
        <f>K139</f>
        <v>22354</v>
      </c>
      <c r="L133" s="54">
        <f>L139</f>
        <v>22354</v>
      </c>
      <c r="M133" s="54">
        <f t="shared" si="22"/>
        <v>30901</v>
      </c>
      <c r="N133" s="54">
        <v>30900</v>
      </c>
      <c r="O133" s="54"/>
      <c r="P133" s="54"/>
      <c r="Q133" s="29">
        <f t="shared" si="20"/>
        <v>30900</v>
      </c>
    </row>
    <row r="134" spans="1:17" ht="12" hidden="1">
      <c r="A134" s="23"/>
      <c r="B134" s="23"/>
      <c r="C134" s="24">
        <v>4120</v>
      </c>
      <c r="D134" s="25" t="s">
        <v>20</v>
      </c>
      <c r="E134" s="52">
        <f>E140</f>
        <v>3541</v>
      </c>
      <c r="F134" s="52">
        <f t="shared" si="23"/>
        <v>3541</v>
      </c>
      <c r="G134" s="54">
        <f t="shared" si="23"/>
        <v>4804</v>
      </c>
      <c r="H134" s="54">
        <f t="shared" si="23"/>
        <v>4804</v>
      </c>
      <c r="I134" s="54"/>
      <c r="J134" s="54">
        <v>3700</v>
      </c>
      <c r="K134" s="54">
        <f>K140</f>
        <v>3836</v>
      </c>
      <c r="L134" s="54">
        <f>L140</f>
        <v>3836</v>
      </c>
      <c r="M134" s="54">
        <f t="shared" si="22"/>
        <v>5303</v>
      </c>
      <c r="N134" s="54">
        <v>5300</v>
      </c>
      <c r="O134" s="54"/>
      <c r="P134" s="54"/>
      <c r="Q134" s="29">
        <f t="shared" si="20"/>
        <v>5300</v>
      </c>
    </row>
    <row r="135" spans="1:17" ht="18" customHeight="1" hidden="1">
      <c r="A135" s="23"/>
      <c r="B135" s="23"/>
      <c r="C135" s="24">
        <v>4300</v>
      </c>
      <c r="D135" s="25" t="s">
        <v>14</v>
      </c>
      <c r="E135" s="52">
        <f>E141</f>
        <v>0</v>
      </c>
      <c r="F135" s="52">
        <f>F141</f>
        <v>0</v>
      </c>
      <c r="G135" s="52">
        <f>G141</f>
        <v>2000</v>
      </c>
      <c r="H135" s="52">
        <f>H141</f>
        <v>2000</v>
      </c>
      <c r="I135" s="52"/>
      <c r="J135" s="52">
        <f>J141</f>
        <v>0</v>
      </c>
      <c r="K135" s="52">
        <f>K141</f>
        <v>0</v>
      </c>
      <c r="L135" s="52">
        <f>L141</f>
        <v>0</v>
      </c>
      <c r="M135" s="52">
        <f t="shared" si="22"/>
        <v>0</v>
      </c>
      <c r="N135" s="52">
        <f t="shared" si="22"/>
        <v>0</v>
      </c>
      <c r="O135" s="52">
        <f>O141</f>
        <v>0</v>
      </c>
      <c r="P135" s="52">
        <f>P141</f>
        <v>0</v>
      </c>
      <c r="Q135" s="29">
        <f t="shared" si="20"/>
        <v>0</v>
      </c>
    </row>
    <row r="136" spans="1:17" ht="12" hidden="1">
      <c r="A136" s="30"/>
      <c r="B136" s="30"/>
      <c r="C136" s="32" t="s">
        <v>77</v>
      </c>
      <c r="D136" s="35" t="s">
        <v>78</v>
      </c>
      <c r="E136" s="55">
        <f>SUM(E137:E141)</f>
        <v>1715188</v>
      </c>
      <c r="F136" s="55">
        <f>SUM(F137:F141)</f>
        <v>1717188</v>
      </c>
      <c r="G136" s="55">
        <f>SUM(G137:G141)</f>
        <v>2096944</v>
      </c>
      <c r="H136" s="55">
        <f>SUM(H137:H141)</f>
        <v>2096944</v>
      </c>
      <c r="I136" s="55"/>
      <c r="J136" s="55">
        <f aca="true" t="shared" si="24" ref="J136:P136">SUM(J137:J141)</f>
        <v>1760853</v>
      </c>
      <c r="K136" s="55">
        <f t="shared" si="24"/>
        <v>1765996</v>
      </c>
      <c r="L136" s="55">
        <f t="shared" si="24"/>
        <v>1765996</v>
      </c>
      <c r="M136" s="55">
        <f t="shared" si="24"/>
        <v>2202327</v>
      </c>
      <c r="N136" s="55">
        <f t="shared" si="24"/>
        <v>2202280</v>
      </c>
      <c r="O136" s="55">
        <f t="shared" si="24"/>
        <v>0</v>
      </c>
      <c r="P136" s="55">
        <f t="shared" si="24"/>
        <v>0</v>
      </c>
      <c r="Q136" s="29">
        <f t="shared" si="20"/>
        <v>2202280</v>
      </c>
    </row>
    <row r="137" spans="1:17" ht="12" hidden="1">
      <c r="A137" s="23"/>
      <c r="B137" s="23"/>
      <c r="C137" s="24">
        <v>3110</v>
      </c>
      <c r="D137" s="25" t="s">
        <v>66</v>
      </c>
      <c r="E137" s="5">
        <f>1546300-2640</f>
        <v>1543660</v>
      </c>
      <c r="F137" s="5">
        <f>1546300-2640</f>
        <v>1543660</v>
      </c>
      <c r="G137" s="6">
        <v>1863811</v>
      </c>
      <c r="H137" s="6">
        <v>1863811</v>
      </c>
      <c r="I137" s="6"/>
      <c r="J137" s="6">
        <v>1579000</v>
      </c>
      <c r="K137" s="6">
        <v>1579000</v>
      </c>
      <c r="L137" s="6">
        <v>1579000</v>
      </c>
      <c r="M137" s="6">
        <v>1945543</v>
      </c>
      <c r="N137" s="6">
        <f>1945500</f>
        <v>1945500</v>
      </c>
      <c r="O137" s="6"/>
      <c r="P137" s="6"/>
      <c r="Q137" s="29">
        <f t="shared" si="20"/>
        <v>1945500</v>
      </c>
    </row>
    <row r="138" spans="1:17" ht="12" hidden="1">
      <c r="A138" s="30"/>
      <c r="B138" s="30"/>
      <c r="C138" s="24">
        <v>4170</v>
      </c>
      <c r="D138" s="25" t="s">
        <v>21</v>
      </c>
      <c r="E138" s="5">
        <v>144464</v>
      </c>
      <c r="F138" s="5">
        <v>146464</v>
      </c>
      <c r="G138" s="6">
        <v>198338</v>
      </c>
      <c r="H138" s="6">
        <v>198338</v>
      </c>
      <c r="I138" s="6"/>
      <c r="J138" s="6">
        <v>156853</v>
      </c>
      <c r="K138" s="6">
        <v>160806</v>
      </c>
      <c r="L138" s="6">
        <v>160806</v>
      </c>
      <c r="M138" s="6">
        <v>220580</v>
      </c>
      <c r="N138" s="6">
        <f>M138</f>
        <v>220580</v>
      </c>
      <c r="O138" s="6"/>
      <c r="P138" s="6"/>
      <c r="Q138" s="29">
        <f t="shared" si="20"/>
        <v>220580</v>
      </c>
    </row>
    <row r="139" spans="1:17" ht="24" hidden="1">
      <c r="A139" s="23"/>
      <c r="B139" s="23"/>
      <c r="C139" s="24">
        <v>4110</v>
      </c>
      <c r="D139" s="25" t="s">
        <v>48</v>
      </c>
      <c r="E139" s="5">
        <f>27600-4077</f>
        <v>23523</v>
      </c>
      <c r="F139" s="5">
        <f>27600-4077</f>
        <v>23523</v>
      </c>
      <c r="G139" s="6">
        <v>27991</v>
      </c>
      <c r="H139" s="6">
        <v>27991</v>
      </c>
      <c r="I139" s="6"/>
      <c r="J139" s="6">
        <v>21300</v>
      </c>
      <c r="K139" s="6">
        <v>22354</v>
      </c>
      <c r="L139" s="6">
        <v>22354</v>
      </c>
      <c r="M139" s="6">
        <v>30901</v>
      </c>
      <c r="N139" s="6">
        <v>30900</v>
      </c>
      <c r="O139" s="6"/>
      <c r="P139" s="6"/>
      <c r="Q139" s="29">
        <f t="shared" si="20"/>
        <v>30900</v>
      </c>
    </row>
    <row r="140" spans="1:17" ht="12" hidden="1">
      <c r="A140" s="23"/>
      <c r="B140" s="23"/>
      <c r="C140" s="24">
        <v>4120</v>
      </c>
      <c r="D140" s="25" t="s">
        <v>20</v>
      </c>
      <c r="E140" s="5">
        <f>4150-609</f>
        <v>3541</v>
      </c>
      <c r="F140" s="5">
        <f>4150-609</f>
        <v>3541</v>
      </c>
      <c r="G140" s="6">
        <v>4804</v>
      </c>
      <c r="H140" s="6">
        <v>4804</v>
      </c>
      <c r="I140" s="6"/>
      <c r="J140" s="6">
        <v>3700</v>
      </c>
      <c r="K140" s="6">
        <v>3836</v>
      </c>
      <c r="L140" s="6">
        <v>3836</v>
      </c>
      <c r="M140" s="6">
        <v>5303</v>
      </c>
      <c r="N140" s="6">
        <v>5300</v>
      </c>
      <c r="O140" s="6"/>
      <c r="P140" s="6"/>
      <c r="Q140" s="29">
        <f t="shared" si="20"/>
        <v>5300</v>
      </c>
    </row>
    <row r="141" spans="1:17" ht="18" customHeight="1" hidden="1">
      <c r="A141" s="23"/>
      <c r="B141" s="23"/>
      <c r="C141" s="24">
        <v>4300</v>
      </c>
      <c r="D141" s="25" t="s">
        <v>14</v>
      </c>
      <c r="E141" s="5"/>
      <c r="F141" s="5"/>
      <c r="G141" s="6">
        <v>2000</v>
      </c>
      <c r="H141" s="6">
        <v>2000</v>
      </c>
      <c r="I141" s="6"/>
      <c r="J141" s="6">
        <v>0</v>
      </c>
      <c r="K141" s="6">
        <v>0</v>
      </c>
      <c r="L141" s="6">
        <v>0</v>
      </c>
      <c r="M141" s="6">
        <v>0</v>
      </c>
      <c r="N141" s="6">
        <f>M141</f>
        <v>0</v>
      </c>
      <c r="O141" s="6">
        <f>N141</f>
        <v>0</v>
      </c>
      <c r="P141" s="6">
        <f>O141</f>
        <v>0</v>
      </c>
      <c r="Q141" s="29">
        <f t="shared" si="20"/>
        <v>0</v>
      </c>
    </row>
    <row r="142" spans="1:17" ht="12" hidden="1">
      <c r="A142" s="23"/>
      <c r="B142" s="23"/>
      <c r="C142" s="32"/>
      <c r="D142" s="35" t="s">
        <v>79</v>
      </c>
      <c r="E142" s="48">
        <f>E143</f>
        <v>77186</v>
      </c>
      <c r="F142" s="48">
        <f>F143</f>
        <v>80232</v>
      </c>
      <c r="G142" s="51">
        <f>G143</f>
        <v>87440</v>
      </c>
      <c r="H142" s="51">
        <f>H143</f>
        <v>87440</v>
      </c>
      <c r="I142" s="51"/>
      <c r="J142" s="51">
        <f aca="true" t="shared" si="25" ref="J142:P142">J143</f>
        <v>87440</v>
      </c>
      <c r="K142" s="51">
        <f t="shared" si="25"/>
        <v>137440</v>
      </c>
      <c r="L142" s="51">
        <f t="shared" si="25"/>
        <v>0</v>
      </c>
      <c r="M142" s="51">
        <f t="shared" si="25"/>
        <v>127266</v>
      </c>
      <c r="N142" s="51">
        <f t="shared" si="25"/>
        <v>127300</v>
      </c>
      <c r="O142" s="51">
        <f t="shared" si="25"/>
        <v>0</v>
      </c>
      <c r="P142" s="51">
        <f t="shared" si="25"/>
        <v>0</v>
      </c>
      <c r="Q142" s="29">
        <f t="shared" si="20"/>
        <v>127300</v>
      </c>
    </row>
    <row r="143" spans="1:17" ht="72" hidden="1">
      <c r="A143" s="23"/>
      <c r="B143" s="23"/>
      <c r="C143" s="37">
        <v>2320</v>
      </c>
      <c r="D143" s="38" t="s">
        <v>65</v>
      </c>
      <c r="E143" s="39">
        <v>77186</v>
      </c>
      <c r="F143" s="39">
        <v>80232</v>
      </c>
      <c r="G143" s="44">
        <v>87440</v>
      </c>
      <c r="H143" s="44">
        <v>87440</v>
      </c>
      <c r="I143" s="44"/>
      <c r="J143" s="44">
        <v>87440</v>
      </c>
      <c r="K143" s="44">
        <v>137440</v>
      </c>
      <c r="L143" s="6"/>
      <c r="M143" s="6">
        <v>127266</v>
      </c>
      <c r="N143" s="6">
        <v>127300</v>
      </c>
      <c r="O143" s="6"/>
      <c r="P143" s="6"/>
      <c r="Q143" s="29">
        <f t="shared" si="20"/>
        <v>127300</v>
      </c>
    </row>
    <row r="144" spans="1:17" ht="24" hidden="1">
      <c r="A144" s="30"/>
      <c r="B144" s="30">
        <v>85218</v>
      </c>
      <c r="C144" s="32"/>
      <c r="D144" s="35" t="s">
        <v>80</v>
      </c>
      <c r="E144" s="31">
        <f>SUM(E145:E168)</f>
        <v>496020</v>
      </c>
      <c r="F144" s="31">
        <f>SUM(F145:F168)</f>
        <v>513570</v>
      </c>
      <c r="G144" s="33">
        <f>SUM(G145:G168)</f>
        <v>553180</v>
      </c>
      <c r="H144" s="33">
        <f>SUM(H145:H168)</f>
        <v>553180</v>
      </c>
      <c r="I144" s="33"/>
      <c r="J144" s="33">
        <f>SUM(J145:J168)</f>
        <v>553071</v>
      </c>
      <c r="K144" s="33">
        <f>SUM(K145:K168)</f>
        <v>544097</v>
      </c>
      <c r="L144" s="33">
        <f>SUM(L145:L169)</f>
        <v>544097</v>
      </c>
      <c r="M144" s="33">
        <f>SUM(M145:M169)</f>
        <v>599820</v>
      </c>
      <c r="N144" s="33">
        <f>SUM(N145:N169)</f>
        <v>620890</v>
      </c>
      <c r="O144" s="33">
        <f>SUM(O145:O169)</f>
        <v>0</v>
      </c>
      <c r="P144" s="33">
        <f>SUM(P145:P169)</f>
        <v>0</v>
      </c>
      <c r="Q144" s="29">
        <f t="shared" si="20"/>
        <v>620890</v>
      </c>
    </row>
    <row r="145" spans="1:17" ht="12" hidden="1">
      <c r="A145" s="23"/>
      <c r="B145" s="23"/>
      <c r="C145" s="24"/>
      <c r="D145" s="25" t="s">
        <v>81</v>
      </c>
      <c r="E145" s="47"/>
      <c r="F145" s="47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29">
        <f t="shared" si="20"/>
        <v>0</v>
      </c>
    </row>
    <row r="146" spans="1:17" ht="24" hidden="1">
      <c r="A146" s="23"/>
      <c r="B146" s="23"/>
      <c r="C146" s="24">
        <v>3020</v>
      </c>
      <c r="D146" s="25" t="s">
        <v>34</v>
      </c>
      <c r="E146" s="5">
        <v>1000</v>
      </c>
      <c r="F146" s="5">
        <v>1000</v>
      </c>
      <c r="G146" s="5">
        <v>1000</v>
      </c>
      <c r="H146" s="5">
        <v>1000</v>
      </c>
      <c r="I146" s="5"/>
      <c r="J146" s="5">
        <v>1000</v>
      </c>
      <c r="K146" s="5">
        <v>1000</v>
      </c>
      <c r="L146" s="5">
        <v>1000</v>
      </c>
      <c r="M146" s="5">
        <v>1000</v>
      </c>
      <c r="N146" s="5">
        <f>M146</f>
        <v>1000</v>
      </c>
      <c r="O146" s="5"/>
      <c r="P146" s="5"/>
      <c r="Q146" s="29">
        <f t="shared" si="20"/>
        <v>1000</v>
      </c>
    </row>
    <row r="147" spans="1:17" ht="24" hidden="1">
      <c r="A147" s="23"/>
      <c r="B147" s="23"/>
      <c r="C147" s="24">
        <v>4010</v>
      </c>
      <c r="D147" s="25" t="s">
        <v>17</v>
      </c>
      <c r="E147" s="5">
        <v>288600</v>
      </c>
      <c r="F147" s="5">
        <v>303030</v>
      </c>
      <c r="G147" s="5">
        <v>339010</v>
      </c>
      <c r="H147" s="5">
        <v>339010</v>
      </c>
      <c r="I147" s="5">
        <v>339010</v>
      </c>
      <c r="J147" s="5">
        <v>339010</v>
      </c>
      <c r="K147" s="5">
        <v>331420</v>
      </c>
      <c r="L147" s="5">
        <v>331420</v>
      </c>
      <c r="M147" s="5">
        <v>358774</v>
      </c>
      <c r="N147" s="5">
        <f>358700+20200</f>
        <v>378900</v>
      </c>
      <c r="O147" s="5"/>
      <c r="P147" s="5"/>
      <c r="Q147" s="29">
        <f t="shared" si="20"/>
        <v>378900</v>
      </c>
    </row>
    <row r="148" spans="1:17" ht="24" hidden="1">
      <c r="A148" s="23"/>
      <c r="B148" s="23"/>
      <c r="C148" s="24">
        <v>4040</v>
      </c>
      <c r="D148" s="25" t="s">
        <v>18</v>
      </c>
      <c r="E148" s="5">
        <v>23500</v>
      </c>
      <c r="F148" s="5">
        <v>22037</v>
      </c>
      <c r="G148" s="5">
        <v>26400</v>
      </c>
      <c r="H148" s="5">
        <v>26400</v>
      </c>
      <c r="I148" s="5"/>
      <c r="J148" s="5">
        <v>26291</v>
      </c>
      <c r="K148" s="5">
        <v>26249</v>
      </c>
      <c r="L148" s="5">
        <v>26249</v>
      </c>
      <c r="M148" s="5">
        <v>21550</v>
      </c>
      <c r="N148" s="5">
        <v>21500</v>
      </c>
      <c r="O148" s="5"/>
      <c r="P148" s="5"/>
      <c r="Q148" s="29">
        <f t="shared" si="20"/>
        <v>21500</v>
      </c>
    </row>
    <row r="149" spans="1:17" ht="24" hidden="1">
      <c r="A149" s="23"/>
      <c r="B149" s="23"/>
      <c r="C149" s="24">
        <v>4110</v>
      </c>
      <c r="D149" s="25" t="s">
        <v>19</v>
      </c>
      <c r="E149" s="5">
        <v>54400</v>
      </c>
      <c r="F149" s="5">
        <v>56920</v>
      </c>
      <c r="G149" s="5">
        <v>55000</v>
      </c>
      <c r="H149" s="5">
        <v>55000</v>
      </c>
      <c r="I149" s="5"/>
      <c r="J149" s="5">
        <v>55000</v>
      </c>
      <c r="K149" s="5">
        <v>55509</v>
      </c>
      <c r="L149" s="5">
        <v>55509</v>
      </c>
      <c r="M149" s="5">
        <v>58722</v>
      </c>
      <c r="N149" s="5">
        <f>58700+2100</f>
        <v>60800</v>
      </c>
      <c r="O149" s="5"/>
      <c r="P149" s="5"/>
      <c r="Q149" s="29">
        <f t="shared" si="20"/>
        <v>60800</v>
      </c>
    </row>
    <row r="150" spans="1:17" ht="12" hidden="1">
      <c r="A150" s="23"/>
      <c r="B150" s="23"/>
      <c r="C150" s="24">
        <v>4120</v>
      </c>
      <c r="D150" s="25" t="s">
        <v>20</v>
      </c>
      <c r="E150" s="5">
        <v>7600</v>
      </c>
      <c r="F150" s="5">
        <v>7950</v>
      </c>
      <c r="G150" s="5">
        <v>8730</v>
      </c>
      <c r="H150" s="5">
        <v>8730</v>
      </c>
      <c r="I150" s="5"/>
      <c r="J150" s="5">
        <v>8730</v>
      </c>
      <c r="K150" s="5">
        <v>8810</v>
      </c>
      <c r="L150" s="5">
        <v>8810</v>
      </c>
      <c r="M150" s="5">
        <v>9318</v>
      </c>
      <c r="N150" s="5">
        <f>9300+300</f>
        <v>9600</v>
      </c>
      <c r="O150" s="5"/>
      <c r="P150" s="5"/>
      <c r="Q150" s="29">
        <f t="shared" si="20"/>
        <v>9600</v>
      </c>
    </row>
    <row r="151" spans="1:17" ht="12" hidden="1">
      <c r="A151" s="23"/>
      <c r="B151" s="23"/>
      <c r="C151" s="24">
        <v>4170</v>
      </c>
      <c r="D151" s="25" t="s">
        <v>58</v>
      </c>
      <c r="E151" s="5">
        <v>6600</v>
      </c>
      <c r="F151" s="5">
        <v>6600</v>
      </c>
      <c r="G151" s="5">
        <v>6600</v>
      </c>
      <c r="H151" s="5">
        <v>6600</v>
      </c>
      <c r="I151" s="5"/>
      <c r="J151" s="5">
        <v>6600</v>
      </c>
      <c r="K151" s="5">
        <v>6600</v>
      </c>
      <c r="L151" s="5">
        <v>6600</v>
      </c>
      <c r="M151" s="5">
        <v>7000</v>
      </c>
      <c r="N151" s="5">
        <f>M151</f>
        <v>7000</v>
      </c>
      <c r="O151" s="5"/>
      <c r="P151" s="5"/>
      <c r="Q151" s="29">
        <f t="shared" si="20"/>
        <v>7000</v>
      </c>
    </row>
    <row r="152" spans="1:17" ht="24" hidden="1">
      <c r="A152" s="23"/>
      <c r="B152" s="23"/>
      <c r="C152" s="24">
        <v>4210</v>
      </c>
      <c r="D152" s="25" t="s">
        <v>22</v>
      </c>
      <c r="E152" s="5">
        <v>9500</v>
      </c>
      <c r="F152" s="5">
        <v>8500</v>
      </c>
      <c r="G152" s="5">
        <v>7500</v>
      </c>
      <c r="H152" s="5">
        <v>7500</v>
      </c>
      <c r="I152" s="5"/>
      <c r="J152" s="5">
        <v>7500</v>
      </c>
      <c r="K152" s="5">
        <v>7417</v>
      </c>
      <c r="L152" s="5">
        <v>7417</v>
      </c>
      <c r="M152" s="5">
        <v>9670</v>
      </c>
      <c r="N152" s="5">
        <v>7700</v>
      </c>
      <c r="O152" s="5"/>
      <c r="P152" s="5"/>
      <c r="Q152" s="29">
        <f t="shared" si="20"/>
        <v>7700</v>
      </c>
    </row>
    <row r="153" spans="1:17" ht="36" hidden="1">
      <c r="A153" s="23"/>
      <c r="B153" s="23"/>
      <c r="C153" s="24">
        <v>4230</v>
      </c>
      <c r="D153" s="25" t="s">
        <v>73</v>
      </c>
      <c r="E153" s="5"/>
      <c r="F153" s="5">
        <v>125</v>
      </c>
      <c r="G153" s="5">
        <v>100</v>
      </c>
      <c r="H153" s="5">
        <v>100</v>
      </c>
      <c r="I153" s="5"/>
      <c r="J153" s="5">
        <v>100</v>
      </c>
      <c r="K153" s="5">
        <v>100</v>
      </c>
      <c r="L153" s="5">
        <v>100</v>
      </c>
      <c r="M153" s="5">
        <v>100</v>
      </c>
      <c r="N153" s="5">
        <v>100</v>
      </c>
      <c r="O153" s="5"/>
      <c r="P153" s="5"/>
      <c r="Q153" s="29">
        <f t="shared" si="20"/>
        <v>100</v>
      </c>
    </row>
    <row r="154" spans="1:17" ht="12" hidden="1">
      <c r="A154" s="23"/>
      <c r="B154" s="23"/>
      <c r="C154" s="24">
        <v>4260</v>
      </c>
      <c r="D154" s="25" t="s">
        <v>23</v>
      </c>
      <c r="E154" s="5">
        <v>6200</v>
      </c>
      <c r="F154" s="5">
        <v>6200</v>
      </c>
      <c r="G154" s="5">
        <v>6350</v>
      </c>
      <c r="H154" s="5">
        <v>6350</v>
      </c>
      <c r="I154" s="5"/>
      <c r="J154" s="5">
        <v>6350</v>
      </c>
      <c r="K154" s="5">
        <v>6350</v>
      </c>
      <c r="L154" s="5">
        <v>6350</v>
      </c>
      <c r="M154" s="5">
        <v>6350</v>
      </c>
      <c r="N154" s="5">
        <v>6500</v>
      </c>
      <c r="O154" s="5"/>
      <c r="P154" s="5"/>
      <c r="Q154" s="29">
        <f t="shared" si="20"/>
        <v>6500</v>
      </c>
    </row>
    <row r="155" spans="1:17" ht="12" hidden="1">
      <c r="A155" s="23"/>
      <c r="B155" s="23"/>
      <c r="C155" s="24">
        <v>4270</v>
      </c>
      <c r="D155" s="25" t="s">
        <v>24</v>
      </c>
      <c r="E155" s="5">
        <v>3100</v>
      </c>
      <c r="F155" s="5">
        <v>3100</v>
      </c>
      <c r="G155" s="5">
        <v>1400</v>
      </c>
      <c r="H155" s="5">
        <v>1400</v>
      </c>
      <c r="I155" s="5"/>
      <c r="J155" s="5">
        <v>1400</v>
      </c>
      <c r="K155" s="5">
        <v>1400</v>
      </c>
      <c r="L155" s="5">
        <v>1400</v>
      </c>
      <c r="M155" s="5">
        <v>1400</v>
      </c>
      <c r="N155" s="5">
        <v>1400</v>
      </c>
      <c r="O155" s="5"/>
      <c r="P155" s="5"/>
      <c r="Q155" s="29">
        <f t="shared" si="20"/>
        <v>1400</v>
      </c>
    </row>
    <row r="156" spans="1:17" ht="12" hidden="1">
      <c r="A156" s="23"/>
      <c r="B156" s="23"/>
      <c r="C156" s="24">
        <v>4280</v>
      </c>
      <c r="D156" s="25" t="s">
        <v>25</v>
      </c>
      <c r="E156" s="5">
        <v>200</v>
      </c>
      <c r="F156" s="5">
        <v>200</v>
      </c>
      <c r="G156" s="5">
        <v>200</v>
      </c>
      <c r="H156" s="5">
        <v>200</v>
      </c>
      <c r="I156" s="5"/>
      <c r="J156" s="5">
        <v>200</v>
      </c>
      <c r="K156" s="5">
        <v>200</v>
      </c>
      <c r="L156" s="5">
        <v>200</v>
      </c>
      <c r="M156" s="5">
        <v>1000</v>
      </c>
      <c r="N156" s="5">
        <v>1000</v>
      </c>
      <c r="O156" s="5"/>
      <c r="P156" s="5"/>
      <c r="Q156" s="29">
        <f t="shared" si="20"/>
        <v>1000</v>
      </c>
    </row>
    <row r="157" spans="1:17" ht="12" hidden="1">
      <c r="A157" s="23"/>
      <c r="B157" s="23"/>
      <c r="C157" s="24">
        <v>4300</v>
      </c>
      <c r="D157" s="25" t="s">
        <v>14</v>
      </c>
      <c r="E157" s="5">
        <v>23000</v>
      </c>
      <c r="F157" s="5">
        <v>22585</v>
      </c>
      <c r="G157" s="5">
        <v>22000</v>
      </c>
      <c r="H157" s="5">
        <v>22000</v>
      </c>
      <c r="I157" s="5"/>
      <c r="J157" s="5">
        <v>22000</v>
      </c>
      <c r="K157" s="5">
        <v>20547</v>
      </c>
      <c r="L157" s="5">
        <v>20547</v>
      </c>
      <c r="M157" s="5">
        <v>21000</v>
      </c>
      <c r="N157" s="5">
        <v>21100</v>
      </c>
      <c r="O157" s="5"/>
      <c r="P157" s="5"/>
      <c r="Q157" s="29">
        <f t="shared" si="20"/>
        <v>21100</v>
      </c>
    </row>
    <row r="158" spans="1:17" ht="24" hidden="1">
      <c r="A158" s="23"/>
      <c r="B158" s="23"/>
      <c r="C158" s="24">
        <v>4350</v>
      </c>
      <c r="D158" s="25" t="s">
        <v>26</v>
      </c>
      <c r="E158" s="5">
        <v>1500</v>
      </c>
      <c r="F158" s="5">
        <v>1500</v>
      </c>
      <c r="G158" s="5">
        <v>2040</v>
      </c>
      <c r="H158" s="5">
        <v>2040</v>
      </c>
      <c r="I158" s="5"/>
      <c r="J158" s="5">
        <v>2040</v>
      </c>
      <c r="K158" s="5">
        <v>1604</v>
      </c>
      <c r="L158" s="5">
        <v>1604</v>
      </c>
      <c r="M158" s="5">
        <v>1604</v>
      </c>
      <c r="N158" s="5">
        <v>1700</v>
      </c>
      <c r="O158" s="5"/>
      <c r="P158" s="5"/>
      <c r="Q158" s="29">
        <f t="shared" si="20"/>
        <v>1700</v>
      </c>
    </row>
    <row r="159" spans="1:17" ht="36" hidden="1">
      <c r="A159" s="23"/>
      <c r="B159" s="23"/>
      <c r="C159" s="24">
        <v>4360</v>
      </c>
      <c r="D159" s="25" t="s">
        <v>56</v>
      </c>
      <c r="E159" s="46">
        <v>1700</v>
      </c>
      <c r="F159" s="46">
        <v>1700</v>
      </c>
      <c r="G159" s="46">
        <v>2400</v>
      </c>
      <c r="H159" s="46">
        <v>2400</v>
      </c>
      <c r="I159" s="46"/>
      <c r="J159" s="46">
        <v>2400</v>
      </c>
      <c r="K159" s="46">
        <v>2400</v>
      </c>
      <c r="L159" s="46">
        <v>2400</v>
      </c>
      <c r="M159" s="46">
        <v>2400</v>
      </c>
      <c r="N159" s="46">
        <v>2500</v>
      </c>
      <c r="O159" s="46"/>
      <c r="P159" s="46"/>
      <c r="Q159" s="29">
        <f t="shared" si="20"/>
        <v>2500</v>
      </c>
    </row>
    <row r="160" spans="1:17" ht="36" hidden="1">
      <c r="A160" s="23"/>
      <c r="B160" s="23"/>
      <c r="C160" s="24">
        <v>4370</v>
      </c>
      <c r="D160" s="25" t="s">
        <v>57</v>
      </c>
      <c r="E160" s="46">
        <v>7500</v>
      </c>
      <c r="F160" s="46">
        <v>7500</v>
      </c>
      <c r="G160" s="46">
        <v>7500</v>
      </c>
      <c r="H160" s="46">
        <v>7500</v>
      </c>
      <c r="I160" s="46"/>
      <c r="J160" s="46">
        <v>7500</v>
      </c>
      <c r="K160" s="46">
        <v>7500</v>
      </c>
      <c r="L160" s="46">
        <v>7500</v>
      </c>
      <c r="M160" s="46">
        <v>7500</v>
      </c>
      <c r="N160" s="46">
        <v>7700</v>
      </c>
      <c r="O160" s="46"/>
      <c r="P160" s="46"/>
      <c r="Q160" s="29">
        <f t="shared" si="20"/>
        <v>7700</v>
      </c>
    </row>
    <row r="161" spans="1:17" ht="36" hidden="1">
      <c r="A161" s="23"/>
      <c r="B161" s="23"/>
      <c r="C161" s="24">
        <v>4400</v>
      </c>
      <c r="D161" s="25" t="s">
        <v>37</v>
      </c>
      <c r="E161" s="46">
        <v>43920</v>
      </c>
      <c r="F161" s="46">
        <v>43920</v>
      </c>
      <c r="G161" s="46">
        <v>43920</v>
      </c>
      <c r="H161" s="46">
        <v>43920</v>
      </c>
      <c r="I161" s="46"/>
      <c r="J161" s="46">
        <v>43920</v>
      </c>
      <c r="K161" s="46">
        <v>43920</v>
      </c>
      <c r="L161" s="46">
        <v>43920</v>
      </c>
      <c r="M161" s="46">
        <v>48631</v>
      </c>
      <c r="N161" s="46">
        <v>48600</v>
      </c>
      <c r="O161" s="46"/>
      <c r="P161" s="46"/>
      <c r="Q161" s="29">
        <f t="shared" si="20"/>
        <v>48600</v>
      </c>
    </row>
    <row r="162" spans="1:17" ht="12" hidden="1">
      <c r="A162" s="23"/>
      <c r="B162" s="23"/>
      <c r="C162" s="24">
        <v>4410</v>
      </c>
      <c r="D162" s="25" t="s">
        <v>27</v>
      </c>
      <c r="E162" s="5">
        <v>2900</v>
      </c>
      <c r="F162" s="5">
        <v>2900</v>
      </c>
      <c r="G162" s="5">
        <v>3000</v>
      </c>
      <c r="H162" s="5">
        <v>3000</v>
      </c>
      <c r="I162" s="5"/>
      <c r="J162" s="5">
        <v>3000</v>
      </c>
      <c r="K162" s="5">
        <v>2000</v>
      </c>
      <c r="L162" s="5">
        <v>2000</v>
      </c>
      <c r="M162" s="5">
        <v>2000</v>
      </c>
      <c r="N162" s="5">
        <v>3100</v>
      </c>
      <c r="O162" s="5"/>
      <c r="P162" s="5"/>
      <c r="Q162" s="29">
        <f t="shared" si="20"/>
        <v>3100</v>
      </c>
    </row>
    <row r="163" spans="1:17" ht="12" hidden="1">
      <c r="A163" s="23"/>
      <c r="B163" s="23"/>
      <c r="C163" s="24">
        <v>4430</v>
      </c>
      <c r="D163" s="25" t="s">
        <v>28</v>
      </c>
      <c r="E163" s="5">
        <v>900</v>
      </c>
      <c r="F163" s="5">
        <v>253</v>
      </c>
      <c r="G163" s="5">
        <v>300</v>
      </c>
      <c r="H163" s="5">
        <v>300</v>
      </c>
      <c r="I163" s="5"/>
      <c r="J163" s="5">
        <v>300</v>
      </c>
      <c r="K163" s="5">
        <v>258</v>
      </c>
      <c r="L163" s="5">
        <v>341</v>
      </c>
      <c r="M163" s="5">
        <v>341</v>
      </c>
      <c r="N163" s="5">
        <v>300</v>
      </c>
      <c r="O163" s="5"/>
      <c r="P163" s="5"/>
      <c r="Q163" s="29">
        <f t="shared" si="20"/>
        <v>300</v>
      </c>
    </row>
    <row r="164" spans="1:17" ht="24" hidden="1">
      <c r="A164" s="23"/>
      <c r="B164" s="23"/>
      <c r="C164" s="24">
        <v>4440</v>
      </c>
      <c r="D164" s="25" t="s">
        <v>29</v>
      </c>
      <c r="E164" s="5">
        <v>8600</v>
      </c>
      <c r="F164" s="5">
        <v>8850</v>
      </c>
      <c r="G164" s="5">
        <v>9130</v>
      </c>
      <c r="H164" s="5">
        <v>9130</v>
      </c>
      <c r="I164" s="5"/>
      <c r="J164" s="5">
        <v>9130</v>
      </c>
      <c r="K164" s="5">
        <v>9213</v>
      </c>
      <c r="L164" s="5">
        <v>9130</v>
      </c>
      <c r="M164" s="5">
        <v>10340</v>
      </c>
      <c r="N164" s="5">
        <v>9870</v>
      </c>
      <c r="O164" s="5"/>
      <c r="P164" s="5"/>
      <c r="Q164" s="29">
        <f t="shared" si="20"/>
        <v>9870</v>
      </c>
    </row>
    <row r="165" spans="1:17" ht="24" hidden="1">
      <c r="A165" s="23"/>
      <c r="B165" s="23"/>
      <c r="C165" s="24">
        <v>4510</v>
      </c>
      <c r="D165" s="25" t="s">
        <v>42</v>
      </c>
      <c r="E165" s="5"/>
      <c r="F165" s="5"/>
      <c r="G165" s="5">
        <v>100</v>
      </c>
      <c r="H165" s="5">
        <v>100</v>
      </c>
      <c r="I165" s="5"/>
      <c r="J165" s="5">
        <v>100</v>
      </c>
      <c r="K165" s="5">
        <v>100</v>
      </c>
      <c r="L165" s="5">
        <v>100</v>
      </c>
      <c r="M165" s="5">
        <v>100</v>
      </c>
      <c r="N165" s="5">
        <v>100</v>
      </c>
      <c r="O165" s="5"/>
      <c r="P165" s="5"/>
      <c r="Q165" s="29">
        <f t="shared" si="20"/>
        <v>100</v>
      </c>
    </row>
    <row r="166" spans="1:17" ht="36" hidden="1">
      <c r="A166" s="23"/>
      <c r="B166" s="23"/>
      <c r="C166" s="24">
        <v>4700</v>
      </c>
      <c r="D166" s="25" t="s">
        <v>30</v>
      </c>
      <c r="E166" s="46">
        <v>2500</v>
      </c>
      <c r="F166" s="46">
        <v>2500</v>
      </c>
      <c r="G166" s="46">
        <v>2500</v>
      </c>
      <c r="H166" s="46">
        <v>2500</v>
      </c>
      <c r="I166" s="46"/>
      <c r="J166" s="46">
        <v>2500</v>
      </c>
      <c r="K166" s="46">
        <v>3500</v>
      </c>
      <c r="L166" s="46">
        <v>3500</v>
      </c>
      <c r="M166" s="46">
        <v>3500</v>
      </c>
      <c r="N166" s="46">
        <v>2600</v>
      </c>
      <c r="O166" s="46"/>
      <c r="P166" s="46"/>
      <c r="Q166" s="29">
        <f t="shared" si="20"/>
        <v>2600</v>
      </c>
    </row>
    <row r="167" spans="1:17" ht="48" hidden="1">
      <c r="A167" s="23"/>
      <c r="B167" s="23"/>
      <c r="C167" s="24">
        <v>4740</v>
      </c>
      <c r="D167" s="25" t="s">
        <v>38</v>
      </c>
      <c r="E167" s="46">
        <v>2000</v>
      </c>
      <c r="F167" s="46">
        <v>2000</v>
      </c>
      <c r="G167" s="46">
        <v>2000</v>
      </c>
      <c r="H167" s="46">
        <v>2000</v>
      </c>
      <c r="I167" s="46"/>
      <c r="J167" s="46">
        <v>2000</v>
      </c>
      <c r="K167" s="46">
        <v>2000</v>
      </c>
      <c r="L167" s="46">
        <v>2000</v>
      </c>
      <c r="M167" s="46">
        <v>2000</v>
      </c>
      <c r="N167" s="46">
        <v>2100</v>
      </c>
      <c r="O167" s="46"/>
      <c r="P167" s="46"/>
      <c r="Q167" s="29">
        <f t="shared" si="20"/>
        <v>2100</v>
      </c>
    </row>
    <row r="168" spans="1:17" ht="36" hidden="1">
      <c r="A168" s="23"/>
      <c r="B168" s="23"/>
      <c r="C168" s="24">
        <v>4750</v>
      </c>
      <c r="D168" s="25" t="s">
        <v>51</v>
      </c>
      <c r="E168" s="46">
        <v>800</v>
      </c>
      <c r="F168" s="46">
        <v>4200</v>
      </c>
      <c r="G168" s="46">
        <v>6000</v>
      </c>
      <c r="H168" s="46">
        <v>6000</v>
      </c>
      <c r="I168" s="46"/>
      <c r="J168" s="46">
        <v>6000</v>
      </c>
      <c r="K168" s="46">
        <v>6000</v>
      </c>
      <c r="L168" s="46">
        <v>6000</v>
      </c>
      <c r="M168" s="46">
        <v>6000</v>
      </c>
      <c r="N168" s="46">
        <v>6200</v>
      </c>
      <c r="O168" s="46"/>
      <c r="P168" s="46"/>
      <c r="Q168" s="29">
        <f t="shared" si="20"/>
        <v>6200</v>
      </c>
    </row>
    <row r="169" spans="1:17" ht="12" hidden="1">
      <c r="A169" s="23"/>
      <c r="B169" s="23"/>
      <c r="C169" s="24">
        <v>6050</v>
      </c>
      <c r="D169" s="25" t="s">
        <v>98</v>
      </c>
      <c r="E169" s="46"/>
      <c r="F169" s="46"/>
      <c r="G169" s="46"/>
      <c r="H169" s="46"/>
      <c r="I169" s="46"/>
      <c r="J169" s="46">
        <v>0</v>
      </c>
      <c r="K169" s="46">
        <v>0</v>
      </c>
      <c r="L169" s="46">
        <v>0</v>
      </c>
      <c r="M169" s="46">
        <v>19520</v>
      </c>
      <c r="N169" s="46">
        <v>19520</v>
      </c>
      <c r="O169" s="46"/>
      <c r="P169" s="46"/>
      <c r="Q169" s="29">
        <f t="shared" si="20"/>
        <v>19520</v>
      </c>
    </row>
    <row r="170" spans="1:17" ht="48" hidden="1">
      <c r="A170" s="30"/>
      <c r="B170" s="30">
        <v>85220</v>
      </c>
      <c r="C170" s="32"/>
      <c r="D170" s="35" t="s">
        <v>82</v>
      </c>
      <c r="E170" s="31">
        <f>SUM(E171:E181)</f>
        <v>45340</v>
      </c>
      <c r="F170" s="31">
        <f>SUM(F171:F181)</f>
        <v>47264</v>
      </c>
      <c r="G170" s="33">
        <f>SUM(G171:G182)</f>
        <v>52640</v>
      </c>
      <c r="H170" s="33">
        <f>SUM(H171:H182)</f>
        <v>51300</v>
      </c>
      <c r="I170" s="33"/>
      <c r="J170" s="33">
        <f aca="true" t="shared" si="26" ref="J170:P170">SUM(J171:J182)</f>
        <v>53159</v>
      </c>
      <c r="K170" s="33">
        <f t="shared" si="26"/>
        <v>66846</v>
      </c>
      <c r="L170" s="33">
        <f t="shared" si="26"/>
        <v>66846</v>
      </c>
      <c r="M170" s="33">
        <f t="shared" si="26"/>
        <v>57976</v>
      </c>
      <c r="N170" s="33">
        <f t="shared" si="26"/>
        <v>57940</v>
      </c>
      <c r="O170" s="33">
        <f t="shared" si="26"/>
        <v>0</v>
      </c>
      <c r="P170" s="33">
        <f t="shared" si="26"/>
        <v>0</v>
      </c>
      <c r="Q170" s="29">
        <f t="shared" si="20"/>
        <v>57940</v>
      </c>
    </row>
    <row r="171" spans="1:17" ht="12" hidden="1">
      <c r="A171" s="23"/>
      <c r="B171" s="23"/>
      <c r="C171" s="24"/>
      <c r="D171" s="25" t="s">
        <v>81</v>
      </c>
      <c r="E171" s="47"/>
      <c r="F171" s="47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29">
        <f t="shared" si="20"/>
        <v>0</v>
      </c>
    </row>
    <row r="172" spans="1:17" ht="24" hidden="1">
      <c r="A172" s="23"/>
      <c r="B172" s="23"/>
      <c r="C172" s="24">
        <v>4010</v>
      </c>
      <c r="D172" s="25" t="s">
        <v>17</v>
      </c>
      <c r="E172" s="5">
        <v>31800</v>
      </c>
      <c r="F172" s="5">
        <v>33390</v>
      </c>
      <c r="G172" s="1">
        <v>36360</v>
      </c>
      <c r="H172" s="1">
        <v>36360</v>
      </c>
      <c r="I172" s="1">
        <v>36360</v>
      </c>
      <c r="J172" s="1">
        <v>36360</v>
      </c>
      <c r="K172" s="1">
        <v>47969</v>
      </c>
      <c r="L172" s="1">
        <v>47969</v>
      </c>
      <c r="M172" s="1">
        <v>39586</v>
      </c>
      <c r="N172" s="1">
        <v>39600</v>
      </c>
      <c r="O172" s="1"/>
      <c r="P172" s="1"/>
      <c r="Q172" s="29">
        <f t="shared" si="20"/>
        <v>39600</v>
      </c>
    </row>
    <row r="173" spans="1:17" ht="24" hidden="1">
      <c r="A173" s="23"/>
      <c r="B173" s="23"/>
      <c r="C173" s="24">
        <v>4040</v>
      </c>
      <c r="D173" s="25" t="s">
        <v>18</v>
      </c>
      <c r="E173" s="5">
        <v>2700</v>
      </c>
      <c r="F173" s="5">
        <v>2700</v>
      </c>
      <c r="G173" s="1">
        <v>2880</v>
      </c>
      <c r="H173" s="1">
        <v>2890</v>
      </c>
      <c r="I173" s="1"/>
      <c r="J173" s="1">
        <v>2999</v>
      </c>
      <c r="K173" s="1">
        <v>2999</v>
      </c>
      <c r="L173" s="1">
        <v>2999</v>
      </c>
      <c r="M173" s="1">
        <v>3239</v>
      </c>
      <c r="N173" s="1">
        <v>3200</v>
      </c>
      <c r="O173" s="1"/>
      <c r="P173" s="1"/>
      <c r="Q173" s="29">
        <f t="shared" si="20"/>
        <v>3200</v>
      </c>
    </row>
    <row r="174" spans="1:17" ht="24" hidden="1">
      <c r="A174" s="23"/>
      <c r="B174" s="23"/>
      <c r="C174" s="24">
        <v>4110</v>
      </c>
      <c r="D174" s="25" t="s">
        <v>19</v>
      </c>
      <c r="E174" s="5">
        <v>6000</v>
      </c>
      <c r="F174" s="5">
        <v>6280</v>
      </c>
      <c r="G174" s="1">
        <v>6059</v>
      </c>
      <c r="H174" s="1">
        <v>6060</v>
      </c>
      <c r="I174" s="1"/>
      <c r="J174" s="1">
        <v>6060</v>
      </c>
      <c r="K174" s="1">
        <v>7853</v>
      </c>
      <c r="L174" s="1">
        <v>7853</v>
      </c>
      <c r="M174" s="1">
        <v>6612</v>
      </c>
      <c r="N174" s="1">
        <v>6600</v>
      </c>
      <c r="O174" s="1"/>
      <c r="P174" s="1"/>
      <c r="Q174" s="29">
        <f t="shared" si="20"/>
        <v>6600</v>
      </c>
    </row>
    <row r="175" spans="1:17" ht="12" hidden="1">
      <c r="A175" s="23"/>
      <c r="B175" s="23"/>
      <c r="C175" s="24">
        <v>4120</v>
      </c>
      <c r="D175" s="25" t="s">
        <v>20</v>
      </c>
      <c r="E175" s="47">
        <v>850</v>
      </c>
      <c r="F175" s="47">
        <v>890</v>
      </c>
      <c r="G175" s="1">
        <v>961</v>
      </c>
      <c r="H175" s="1">
        <v>960</v>
      </c>
      <c r="I175" s="1"/>
      <c r="J175" s="1">
        <v>960</v>
      </c>
      <c r="K175" s="1">
        <v>1245</v>
      </c>
      <c r="L175" s="1">
        <v>1245</v>
      </c>
      <c r="M175" s="1">
        <v>1049</v>
      </c>
      <c r="N175" s="1">
        <v>1100</v>
      </c>
      <c r="O175" s="1"/>
      <c r="P175" s="1"/>
      <c r="Q175" s="29">
        <f t="shared" si="20"/>
        <v>1100</v>
      </c>
    </row>
    <row r="176" spans="1:17" ht="12" hidden="1">
      <c r="A176" s="23"/>
      <c r="B176" s="23"/>
      <c r="C176" s="24">
        <v>4170</v>
      </c>
      <c r="D176" s="25" t="s">
        <v>83</v>
      </c>
      <c r="E176" s="5">
        <v>2400</v>
      </c>
      <c r="F176" s="5">
        <v>2400</v>
      </c>
      <c r="G176" s="1">
        <v>2250</v>
      </c>
      <c r="H176" s="1">
        <v>2250</v>
      </c>
      <c r="I176" s="1"/>
      <c r="J176" s="1">
        <v>4000</v>
      </c>
      <c r="K176" s="1">
        <v>4000</v>
      </c>
      <c r="L176" s="1">
        <v>4000</v>
      </c>
      <c r="M176" s="1">
        <v>4500</v>
      </c>
      <c r="N176" s="1">
        <f>M176</f>
        <v>4500</v>
      </c>
      <c r="O176" s="1"/>
      <c r="P176" s="1"/>
      <c r="Q176" s="29">
        <f t="shared" si="20"/>
        <v>4500</v>
      </c>
    </row>
    <row r="177" spans="1:17" ht="24" hidden="1">
      <c r="A177" s="23"/>
      <c r="B177" s="23"/>
      <c r="C177" s="24">
        <v>4210</v>
      </c>
      <c r="D177" s="25" t="s">
        <v>22</v>
      </c>
      <c r="E177" s="5"/>
      <c r="F177" s="5"/>
      <c r="G177" s="1">
        <v>300</v>
      </c>
      <c r="H177" s="1">
        <v>300</v>
      </c>
      <c r="I177" s="1"/>
      <c r="J177" s="1">
        <v>300</v>
      </c>
      <c r="K177" s="1">
        <v>300</v>
      </c>
      <c r="L177" s="1">
        <v>300</v>
      </c>
      <c r="M177" s="1">
        <v>350</v>
      </c>
      <c r="N177" s="1">
        <v>300</v>
      </c>
      <c r="O177" s="1"/>
      <c r="P177" s="1"/>
      <c r="Q177" s="29">
        <f t="shared" si="20"/>
        <v>300</v>
      </c>
    </row>
    <row r="178" spans="1:17" ht="12" hidden="1">
      <c r="A178" s="23"/>
      <c r="B178" s="23"/>
      <c r="C178" s="24">
        <v>4300</v>
      </c>
      <c r="D178" s="25" t="s">
        <v>36</v>
      </c>
      <c r="E178" s="5">
        <v>600</v>
      </c>
      <c r="F178" s="5">
        <v>600</v>
      </c>
      <c r="G178" s="1">
        <v>2000</v>
      </c>
      <c r="H178" s="1">
        <v>650</v>
      </c>
      <c r="I178" s="1"/>
      <c r="J178" s="1">
        <v>650</v>
      </c>
      <c r="K178" s="1">
        <v>650</v>
      </c>
      <c r="L178" s="1">
        <v>650</v>
      </c>
      <c r="M178" s="1">
        <v>700</v>
      </c>
      <c r="N178" s="1">
        <v>700</v>
      </c>
      <c r="O178" s="1"/>
      <c r="P178" s="1"/>
      <c r="Q178" s="29">
        <f t="shared" si="20"/>
        <v>700</v>
      </c>
    </row>
    <row r="179" spans="1:17" ht="36" hidden="1">
      <c r="A179" s="23"/>
      <c r="B179" s="23"/>
      <c r="C179" s="24">
        <v>4360</v>
      </c>
      <c r="D179" s="25" t="s">
        <v>56</v>
      </c>
      <c r="E179" s="5"/>
      <c r="F179" s="5"/>
      <c r="G179" s="1">
        <v>600</v>
      </c>
      <c r="H179" s="1">
        <v>600</v>
      </c>
      <c r="I179" s="1"/>
      <c r="J179" s="1">
        <v>600</v>
      </c>
      <c r="K179" s="1">
        <v>600</v>
      </c>
      <c r="L179" s="1">
        <v>600</v>
      </c>
      <c r="M179" s="1">
        <v>600</v>
      </c>
      <c r="N179" s="1">
        <v>600</v>
      </c>
      <c r="O179" s="1"/>
      <c r="P179" s="1"/>
      <c r="Q179" s="29">
        <f t="shared" si="20"/>
        <v>600</v>
      </c>
    </row>
    <row r="180" spans="1:17" ht="12" hidden="1">
      <c r="A180" s="23"/>
      <c r="B180" s="23"/>
      <c r="C180" s="24">
        <v>4410</v>
      </c>
      <c r="D180" s="25" t="s">
        <v>27</v>
      </c>
      <c r="E180" s="5">
        <v>200</v>
      </c>
      <c r="F180" s="5">
        <v>200</v>
      </c>
      <c r="G180" s="1">
        <v>100</v>
      </c>
      <c r="H180" s="1">
        <v>100</v>
      </c>
      <c r="I180" s="1"/>
      <c r="J180" s="1">
        <v>100</v>
      </c>
      <c r="K180" s="1">
        <v>100</v>
      </c>
      <c r="L180" s="1">
        <v>100</v>
      </c>
      <c r="M180" s="1">
        <v>100</v>
      </c>
      <c r="N180" s="1">
        <v>100</v>
      </c>
      <c r="O180" s="1"/>
      <c r="P180" s="1"/>
      <c r="Q180" s="29">
        <f t="shared" si="20"/>
        <v>100</v>
      </c>
    </row>
    <row r="181" spans="1:17" ht="24" hidden="1">
      <c r="A181" s="23"/>
      <c r="B181" s="23"/>
      <c r="C181" s="24">
        <v>4440</v>
      </c>
      <c r="D181" s="25" t="s">
        <v>29</v>
      </c>
      <c r="E181" s="5">
        <v>790</v>
      </c>
      <c r="F181" s="5">
        <v>804</v>
      </c>
      <c r="G181" s="1">
        <v>830</v>
      </c>
      <c r="H181" s="1">
        <v>830</v>
      </c>
      <c r="I181" s="1"/>
      <c r="J181" s="1">
        <v>830</v>
      </c>
      <c r="K181" s="1">
        <v>830</v>
      </c>
      <c r="L181" s="1">
        <v>830</v>
      </c>
      <c r="M181" s="1">
        <v>940</v>
      </c>
      <c r="N181" s="1">
        <v>940</v>
      </c>
      <c r="O181" s="1"/>
      <c r="P181" s="1"/>
      <c r="Q181" s="29">
        <f t="shared" si="20"/>
        <v>940</v>
      </c>
    </row>
    <row r="182" spans="1:17" ht="36" hidden="1">
      <c r="A182" s="23"/>
      <c r="B182" s="23"/>
      <c r="C182" s="24">
        <v>4700</v>
      </c>
      <c r="D182" s="25" t="s">
        <v>30</v>
      </c>
      <c r="E182" s="5"/>
      <c r="F182" s="5"/>
      <c r="G182" s="1">
        <v>300</v>
      </c>
      <c r="H182" s="1">
        <v>300</v>
      </c>
      <c r="I182" s="1"/>
      <c r="J182" s="1">
        <v>300</v>
      </c>
      <c r="K182" s="1">
        <v>300</v>
      </c>
      <c r="L182" s="1">
        <v>300</v>
      </c>
      <c r="M182" s="1">
        <v>300</v>
      </c>
      <c r="N182" s="1">
        <v>300</v>
      </c>
      <c r="O182" s="1"/>
      <c r="P182" s="1"/>
      <c r="Q182" s="29">
        <f t="shared" si="20"/>
        <v>300</v>
      </c>
    </row>
    <row r="183" spans="1:17" ht="24" hidden="1">
      <c r="A183" s="30"/>
      <c r="B183" s="30">
        <v>85233</v>
      </c>
      <c r="C183" s="32"/>
      <c r="D183" s="35" t="s">
        <v>84</v>
      </c>
      <c r="E183" s="31">
        <f>SUM(E185:E186)</f>
        <v>3630</v>
      </c>
      <c r="F183" s="31">
        <f>SUM(F185:F186)</f>
        <v>3535</v>
      </c>
      <c r="G183" s="33">
        <f>SUM(G185:G186)</f>
        <v>3714</v>
      </c>
      <c r="H183" s="33">
        <f>SUM(H185:H186)</f>
        <v>3620</v>
      </c>
      <c r="I183" s="33"/>
      <c r="J183" s="33">
        <f aca="true" t="shared" si="27" ref="J183:P183">SUM(J185:J186)</f>
        <v>3610</v>
      </c>
      <c r="K183" s="33">
        <f t="shared" si="27"/>
        <v>3610</v>
      </c>
      <c r="L183" s="33">
        <f t="shared" si="27"/>
        <v>3610</v>
      </c>
      <c r="M183" s="33">
        <f t="shared" si="27"/>
        <v>4030</v>
      </c>
      <c r="N183" s="33">
        <f t="shared" si="27"/>
        <v>4030</v>
      </c>
      <c r="O183" s="33">
        <f t="shared" si="27"/>
        <v>0</v>
      </c>
      <c r="P183" s="33">
        <f t="shared" si="27"/>
        <v>0</v>
      </c>
      <c r="Q183" s="29">
        <f t="shared" si="20"/>
        <v>4030</v>
      </c>
    </row>
    <row r="184" spans="1:17" ht="12" hidden="1">
      <c r="A184" s="23"/>
      <c r="B184" s="23"/>
      <c r="C184" s="24"/>
      <c r="D184" s="25" t="s">
        <v>85</v>
      </c>
      <c r="E184" s="47"/>
      <c r="F184" s="47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29">
        <f t="shared" si="20"/>
        <v>0</v>
      </c>
    </row>
    <row r="185" spans="1:17" ht="12" hidden="1">
      <c r="A185" s="23"/>
      <c r="B185" s="23"/>
      <c r="C185" s="24">
        <v>4300</v>
      </c>
      <c r="D185" s="25" t="s">
        <v>36</v>
      </c>
      <c r="E185" s="5">
        <v>3200</v>
      </c>
      <c r="F185" s="5">
        <v>3105</v>
      </c>
      <c r="G185" s="6">
        <v>3274</v>
      </c>
      <c r="H185" s="6">
        <v>3180</v>
      </c>
      <c r="I185" s="6"/>
      <c r="J185" s="6">
        <v>3170</v>
      </c>
      <c r="K185" s="6">
        <v>3170</v>
      </c>
      <c r="L185" s="6">
        <v>3170</v>
      </c>
      <c r="M185" s="6">
        <v>3540</v>
      </c>
      <c r="N185" s="6">
        <v>3540</v>
      </c>
      <c r="O185" s="6"/>
      <c r="P185" s="6"/>
      <c r="Q185" s="29">
        <f t="shared" si="20"/>
        <v>3540</v>
      </c>
    </row>
    <row r="186" spans="1:17" ht="12" hidden="1">
      <c r="A186" s="23"/>
      <c r="B186" s="23"/>
      <c r="C186" s="24">
        <v>4410</v>
      </c>
      <c r="D186" s="25" t="s">
        <v>27</v>
      </c>
      <c r="E186" s="5">
        <v>430</v>
      </c>
      <c r="F186" s="5">
        <v>430</v>
      </c>
      <c r="G186" s="6">
        <v>440</v>
      </c>
      <c r="H186" s="6">
        <v>440</v>
      </c>
      <c r="I186" s="6"/>
      <c r="J186" s="6">
        <v>440</v>
      </c>
      <c r="K186" s="6">
        <v>440</v>
      </c>
      <c r="L186" s="6">
        <v>440</v>
      </c>
      <c r="M186" s="6">
        <v>490</v>
      </c>
      <c r="N186" s="6">
        <v>490</v>
      </c>
      <c r="O186" s="6"/>
      <c r="P186" s="6"/>
      <c r="Q186" s="29">
        <f t="shared" si="20"/>
        <v>490</v>
      </c>
    </row>
    <row r="187" spans="1:17" ht="12" hidden="1">
      <c r="A187" s="30"/>
      <c r="B187" s="30">
        <v>85295</v>
      </c>
      <c r="C187" s="32"/>
      <c r="D187" s="35" t="s">
        <v>86</v>
      </c>
      <c r="E187" s="31">
        <f>SUM(E189:E192)</f>
        <v>800</v>
      </c>
      <c r="F187" s="31">
        <f>SUM(F189:F192)</f>
        <v>845</v>
      </c>
      <c r="G187" s="31">
        <f>SUM(G189:G192)</f>
        <v>3104</v>
      </c>
      <c r="H187" s="31">
        <f>SUM(H189:H192)</f>
        <v>3104</v>
      </c>
      <c r="I187" s="31"/>
      <c r="J187" s="31">
        <f aca="true" t="shared" si="28" ref="J187:P187">SUM(J189:J192)</f>
        <v>3120</v>
      </c>
      <c r="K187" s="31">
        <f t="shared" si="28"/>
        <v>3120</v>
      </c>
      <c r="L187" s="31">
        <f t="shared" si="28"/>
        <v>3120</v>
      </c>
      <c r="M187" s="31">
        <f t="shared" si="28"/>
        <v>2989</v>
      </c>
      <c r="N187" s="31">
        <f t="shared" si="28"/>
        <v>3000</v>
      </c>
      <c r="O187" s="31">
        <f t="shared" si="28"/>
        <v>0</v>
      </c>
      <c r="P187" s="31">
        <f t="shared" si="28"/>
        <v>0</v>
      </c>
      <c r="Q187" s="29">
        <f t="shared" si="20"/>
        <v>3000</v>
      </c>
    </row>
    <row r="188" spans="1:17" ht="12" hidden="1">
      <c r="A188" s="23"/>
      <c r="B188" s="23"/>
      <c r="C188" s="24"/>
      <c r="D188" s="25" t="s">
        <v>85</v>
      </c>
      <c r="E188" s="47"/>
      <c r="F188" s="47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29">
        <f aca="true" t="shared" si="29" ref="Q188:Q236">N188+O188-P188</f>
        <v>0</v>
      </c>
    </row>
    <row r="189" spans="1:17" ht="24" hidden="1">
      <c r="A189" s="23"/>
      <c r="B189" s="23"/>
      <c r="C189" s="24">
        <v>4010</v>
      </c>
      <c r="D189" s="25" t="s">
        <v>17</v>
      </c>
      <c r="E189" s="47"/>
      <c r="F189" s="47"/>
      <c r="G189" s="49">
        <v>903</v>
      </c>
      <c r="H189" s="49">
        <v>903</v>
      </c>
      <c r="I189" s="49">
        <v>910</v>
      </c>
      <c r="J189" s="49">
        <v>910</v>
      </c>
      <c r="K189" s="49">
        <v>910</v>
      </c>
      <c r="L189" s="49">
        <v>910</v>
      </c>
      <c r="M189" s="49">
        <v>1008</v>
      </c>
      <c r="N189" s="49">
        <v>1010</v>
      </c>
      <c r="O189" s="49"/>
      <c r="P189" s="49"/>
      <c r="Q189" s="29">
        <f t="shared" si="29"/>
        <v>1010</v>
      </c>
    </row>
    <row r="190" spans="1:17" ht="24" hidden="1">
      <c r="A190" s="23"/>
      <c r="B190" s="23"/>
      <c r="C190" s="24">
        <v>4110</v>
      </c>
      <c r="D190" s="25" t="s">
        <v>19</v>
      </c>
      <c r="E190" s="47"/>
      <c r="F190" s="47"/>
      <c r="G190" s="49">
        <v>1329</v>
      </c>
      <c r="H190" s="49">
        <v>1329</v>
      </c>
      <c r="I190" s="49"/>
      <c r="J190" s="49">
        <v>1330</v>
      </c>
      <c r="K190" s="49">
        <v>1330</v>
      </c>
      <c r="L190" s="49">
        <v>1330</v>
      </c>
      <c r="M190" s="49">
        <v>156</v>
      </c>
      <c r="N190" s="49">
        <v>160</v>
      </c>
      <c r="O190" s="49"/>
      <c r="P190" s="49"/>
      <c r="Q190" s="29">
        <f t="shared" si="29"/>
        <v>160</v>
      </c>
    </row>
    <row r="191" spans="1:17" ht="12" hidden="1">
      <c r="A191" s="23"/>
      <c r="B191" s="23"/>
      <c r="C191" s="24">
        <v>4120</v>
      </c>
      <c r="D191" s="25" t="s">
        <v>20</v>
      </c>
      <c r="E191" s="47"/>
      <c r="F191" s="47"/>
      <c r="G191" s="49">
        <v>22</v>
      </c>
      <c r="H191" s="49">
        <v>22</v>
      </c>
      <c r="I191" s="49"/>
      <c r="J191" s="49">
        <v>30</v>
      </c>
      <c r="K191" s="49">
        <v>30</v>
      </c>
      <c r="L191" s="49">
        <v>30</v>
      </c>
      <c r="M191" s="49">
        <v>25</v>
      </c>
      <c r="N191" s="49">
        <v>30</v>
      </c>
      <c r="O191" s="49"/>
      <c r="P191" s="49"/>
      <c r="Q191" s="29">
        <f t="shared" si="29"/>
        <v>30</v>
      </c>
    </row>
    <row r="192" spans="1:17" ht="24" hidden="1">
      <c r="A192" s="23"/>
      <c r="B192" s="23"/>
      <c r="C192" s="24">
        <v>4440</v>
      </c>
      <c r="D192" s="25" t="s">
        <v>29</v>
      </c>
      <c r="E192" s="5">
        <v>800</v>
      </c>
      <c r="F192" s="5">
        <v>845</v>
      </c>
      <c r="G192" s="6">
        <v>850</v>
      </c>
      <c r="H192" s="6">
        <v>850</v>
      </c>
      <c r="I192" s="6"/>
      <c r="J192" s="6">
        <v>850</v>
      </c>
      <c r="K192" s="6">
        <v>850</v>
      </c>
      <c r="L192" s="6">
        <v>850</v>
      </c>
      <c r="M192" s="6">
        <v>1800</v>
      </c>
      <c r="N192" s="6">
        <v>1800</v>
      </c>
      <c r="O192" s="6"/>
      <c r="P192" s="6"/>
      <c r="Q192" s="29">
        <f t="shared" si="29"/>
        <v>1800</v>
      </c>
    </row>
    <row r="193" spans="1:17" ht="36">
      <c r="A193" s="2">
        <v>853</v>
      </c>
      <c r="B193" s="2"/>
      <c r="C193" s="27"/>
      <c r="D193" s="36" t="s">
        <v>87</v>
      </c>
      <c r="E193" s="28" t="e">
        <f>#REF!+#REF!+E194+#REF!</f>
        <v>#REF!</v>
      </c>
      <c r="F193" s="28" t="e">
        <f>#REF!+#REF!+F194+#REF!</f>
        <v>#REF!</v>
      </c>
      <c r="G193" s="28" t="e">
        <f>#REF!+#REF!+G194+#REF!</f>
        <v>#REF!</v>
      </c>
      <c r="H193" s="28" t="e">
        <f>#REF!+#REF!+H194+#REF!</f>
        <v>#REF!</v>
      </c>
      <c r="I193" s="28" t="e">
        <f>SUM(#REF!)</f>
        <v>#REF!</v>
      </c>
      <c r="J193" s="28" t="e">
        <f>#REF!+#REF!+J194+J200+J202</f>
        <v>#REF!</v>
      </c>
      <c r="K193" s="28" t="e">
        <f>#REF!+#REF!+K194+K200+K202</f>
        <v>#REF!</v>
      </c>
      <c r="L193" s="28" t="e">
        <f>#REF!+#REF!+L194+L200+L202</f>
        <v>#REF!</v>
      </c>
      <c r="M193" s="28" t="e">
        <f>#REF!+#REF!+M194+M200+M202</f>
        <v>#REF!</v>
      </c>
      <c r="N193" s="28"/>
      <c r="O193" s="28">
        <f>O194+O200+O202</f>
        <v>1417186</v>
      </c>
      <c r="P193" s="28">
        <f>P194+P200+P202</f>
        <v>176044</v>
      </c>
      <c r="Q193" s="29">
        <f t="shared" si="29"/>
        <v>1241142</v>
      </c>
    </row>
    <row r="194" spans="1:17" ht="12">
      <c r="A194" s="23"/>
      <c r="B194" s="30">
        <v>85333</v>
      </c>
      <c r="C194" s="24"/>
      <c r="D194" s="35" t="s">
        <v>88</v>
      </c>
      <c r="E194" s="31">
        <f>SUM(E196:E198)</f>
        <v>2073244</v>
      </c>
      <c r="F194" s="31">
        <f>SUM(F196:F198)</f>
        <v>2181838</v>
      </c>
      <c r="G194" s="33">
        <f>SUM(G196:G198)</f>
        <v>2721078</v>
      </c>
      <c r="H194" s="33">
        <f>SUM(H196:H198)</f>
        <v>2721078</v>
      </c>
      <c r="I194" s="33"/>
      <c r="J194" s="33">
        <f>SUM(J196:J199)</f>
        <v>1282810</v>
      </c>
      <c r="K194" s="33">
        <f>SUM(K196:K199)</f>
        <v>1460422</v>
      </c>
      <c r="L194" s="33">
        <f>SUM(L196:L199)</f>
        <v>1343102</v>
      </c>
      <c r="M194" s="33">
        <f>SUM(M196:M199)</f>
        <v>1451720</v>
      </c>
      <c r="N194" s="33"/>
      <c r="O194" s="33">
        <f>SUM(O196:O199)</f>
        <v>3904</v>
      </c>
      <c r="P194" s="33">
        <f>SUM(P196:P199)</f>
        <v>3904</v>
      </c>
      <c r="Q194" s="29">
        <f t="shared" si="29"/>
        <v>0</v>
      </c>
    </row>
    <row r="195" spans="1:17" ht="12">
      <c r="A195" s="23"/>
      <c r="B195" s="30"/>
      <c r="C195" s="24"/>
      <c r="D195" s="25" t="s">
        <v>89</v>
      </c>
      <c r="E195" s="47"/>
      <c r="F195" s="47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29">
        <f t="shared" si="29"/>
        <v>0</v>
      </c>
    </row>
    <row r="196" spans="1:17" ht="18" customHeight="1" hidden="1">
      <c r="A196" s="23"/>
      <c r="B196" s="23"/>
      <c r="C196" s="3">
        <v>4018</v>
      </c>
      <c r="D196" s="25" t="s">
        <v>17</v>
      </c>
      <c r="E196" s="5">
        <v>1036622</v>
      </c>
      <c r="F196" s="5">
        <v>1090919</v>
      </c>
      <c r="G196" s="1">
        <v>1360539</v>
      </c>
      <c r="H196" s="1">
        <v>1360539</v>
      </c>
      <c r="I196" s="56">
        <f>1279300-74862+49908+4</f>
        <v>1254350</v>
      </c>
      <c r="J196" s="1"/>
      <c r="K196" s="1">
        <v>74880</v>
      </c>
      <c r="L196" s="1"/>
      <c r="M196" s="1">
        <v>0</v>
      </c>
      <c r="N196" s="1">
        <f>M196</f>
        <v>0</v>
      </c>
      <c r="O196" s="1">
        <f>N196</f>
        <v>0</v>
      </c>
      <c r="P196" s="1">
        <f>O196</f>
        <v>0</v>
      </c>
      <c r="Q196" s="29">
        <f t="shared" si="29"/>
        <v>0</v>
      </c>
    </row>
    <row r="197" spans="1:17" ht="24">
      <c r="A197" s="23"/>
      <c r="B197" s="23"/>
      <c r="C197" s="3">
        <v>4018</v>
      </c>
      <c r="D197" s="25" t="s">
        <v>17</v>
      </c>
      <c r="E197" s="5">
        <v>1036622</v>
      </c>
      <c r="F197" s="5">
        <v>1090919</v>
      </c>
      <c r="G197" s="1">
        <v>1360539</v>
      </c>
      <c r="H197" s="1">
        <v>1360539</v>
      </c>
      <c r="I197" s="56">
        <f>1279300-74862+49908+4</f>
        <v>1254350</v>
      </c>
      <c r="J197" s="1">
        <v>1282810</v>
      </c>
      <c r="K197" s="1">
        <v>1343102</v>
      </c>
      <c r="L197" s="1">
        <v>1343102</v>
      </c>
      <c r="M197" s="1">
        <v>1445600</v>
      </c>
      <c r="N197" s="1"/>
      <c r="O197" s="1">
        <v>3904</v>
      </c>
      <c r="P197" s="1"/>
      <c r="Q197" s="29">
        <f>N197+O197-P197</f>
        <v>3904</v>
      </c>
    </row>
    <row r="198" spans="1:17" ht="24">
      <c r="A198" s="23"/>
      <c r="B198" s="23"/>
      <c r="C198" s="24">
        <v>4048</v>
      </c>
      <c r="D198" s="25" t="s">
        <v>18</v>
      </c>
      <c r="E198" s="5"/>
      <c r="F198" s="5"/>
      <c r="G198" s="1"/>
      <c r="H198" s="1"/>
      <c r="I198" s="1"/>
      <c r="J198" s="1">
        <v>0</v>
      </c>
      <c r="K198" s="1">
        <v>0</v>
      </c>
      <c r="L198" s="1">
        <v>0</v>
      </c>
      <c r="M198" s="1">
        <v>6120</v>
      </c>
      <c r="N198" s="1">
        <f>M198</f>
        <v>6120</v>
      </c>
      <c r="O198" s="1"/>
      <c r="P198" s="1">
        <v>3904</v>
      </c>
      <c r="Q198" s="29">
        <f t="shared" si="29"/>
        <v>2216</v>
      </c>
    </row>
    <row r="199" spans="1:17" ht="28.5" customHeight="1" hidden="1">
      <c r="A199" s="23"/>
      <c r="B199" s="23"/>
      <c r="C199" s="24">
        <v>4758</v>
      </c>
      <c r="D199" s="25" t="s">
        <v>51</v>
      </c>
      <c r="E199" s="5">
        <v>820</v>
      </c>
      <c r="F199" s="5">
        <v>1320</v>
      </c>
      <c r="G199" s="6">
        <v>1850</v>
      </c>
      <c r="H199" s="6">
        <v>1350</v>
      </c>
      <c r="I199" s="6"/>
      <c r="J199" s="6"/>
      <c r="K199" s="6">
        <v>42440</v>
      </c>
      <c r="L199" s="6">
        <v>0</v>
      </c>
      <c r="M199" s="6">
        <v>0</v>
      </c>
      <c r="N199" s="1">
        <f>M199</f>
        <v>0</v>
      </c>
      <c r="O199" s="1">
        <f>N199</f>
        <v>0</v>
      </c>
      <c r="P199" s="1">
        <f>O199</f>
        <v>0</v>
      </c>
      <c r="Q199" s="29">
        <f t="shared" si="29"/>
        <v>0</v>
      </c>
    </row>
    <row r="200" spans="1:17" ht="18" customHeight="1" hidden="1">
      <c r="A200" s="30"/>
      <c r="B200" s="30">
        <v>85334</v>
      </c>
      <c r="C200" s="32"/>
      <c r="D200" s="35" t="s">
        <v>90</v>
      </c>
      <c r="E200" s="33">
        <f>SUM(E201:E201)</f>
        <v>5794</v>
      </c>
      <c r="F200" s="33">
        <f>SUM(F201:F201)</f>
        <v>0</v>
      </c>
      <c r="G200" s="33">
        <f>SUM(G201:G201)</f>
        <v>0</v>
      </c>
      <c r="H200" s="29">
        <f>E200+F200-G200</f>
        <v>5794</v>
      </c>
      <c r="I200" s="29"/>
      <c r="J200" s="29">
        <f aca="true" t="shared" si="30" ref="J200:P200">SUM(J201)</f>
        <v>0</v>
      </c>
      <c r="K200" s="29">
        <f t="shared" si="30"/>
        <v>6538</v>
      </c>
      <c r="L200" s="29">
        <f t="shared" si="30"/>
        <v>0</v>
      </c>
      <c r="M200" s="29">
        <f t="shared" si="30"/>
        <v>0</v>
      </c>
      <c r="N200" s="29">
        <f t="shared" si="30"/>
        <v>0</v>
      </c>
      <c r="O200" s="29">
        <f t="shared" si="30"/>
        <v>0</v>
      </c>
      <c r="P200" s="29">
        <f t="shared" si="30"/>
        <v>0</v>
      </c>
      <c r="Q200" s="29">
        <f t="shared" si="29"/>
        <v>0</v>
      </c>
    </row>
    <row r="201" spans="1:17" ht="18" customHeight="1" hidden="1">
      <c r="A201" s="23"/>
      <c r="B201" s="23"/>
      <c r="C201" s="24">
        <v>3110</v>
      </c>
      <c r="D201" s="25" t="s">
        <v>66</v>
      </c>
      <c r="E201" s="6">
        <v>5794</v>
      </c>
      <c r="F201" s="6"/>
      <c r="G201" s="6"/>
      <c r="H201" s="29">
        <f>E201+F201-G201</f>
        <v>5794</v>
      </c>
      <c r="I201" s="29"/>
      <c r="J201" s="6"/>
      <c r="K201" s="6">
        <v>6538</v>
      </c>
      <c r="L201" s="6"/>
      <c r="M201" s="6"/>
      <c r="N201" s="6"/>
      <c r="O201" s="6"/>
      <c r="P201" s="6"/>
      <c r="Q201" s="29">
        <f t="shared" si="29"/>
        <v>0</v>
      </c>
    </row>
    <row r="202" spans="1:17" ht="12">
      <c r="A202" s="23"/>
      <c r="B202" s="57">
        <v>85395</v>
      </c>
      <c r="C202" s="58"/>
      <c r="D202" s="59" t="s">
        <v>86</v>
      </c>
      <c r="E202" s="60" t="e">
        <f>SUM(#REF!)</f>
        <v>#REF!</v>
      </c>
      <c r="F202" s="6"/>
      <c r="G202" s="6"/>
      <c r="H202" s="29"/>
      <c r="I202" s="29"/>
      <c r="J202" s="60">
        <f>SUM(J237:J238)</f>
        <v>0</v>
      </c>
      <c r="K202" s="60">
        <f>SUM(K237:K238)</f>
        <v>8500</v>
      </c>
      <c r="L202" s="60">
        <f>SUM(L237:L238)</f>
        <v>8500</v>
      </c>
      <c r="M202" s="60">
        <f>SUM(M237:M238)</f>
        <v>8500</v>
      </c>
      <c r="N202" s="60"/>
      <c r="O202" s="60">
        <f>SUM(O203:O236)</f>
        <v>1413282</v>
      </c>
      <c r="P202" s="60">
        <f>SUM(P203:P236)</f>
        <v>172140</v>
      </c>
      <c r="Q202" s="29">
        <f t="shared" si="29"/>
        <v>1241142</v>
      </c>
    </row>
    <row r="203" spans="1:17" ht="60">
      <c r="A203" s="23"/>
      <c r="B203" s="57"/>
      <c r="C203" s="83">
        <v>2318</v>
      </c>
      <c r="D203" s="61" t="s">
        <v>110</v>
      </c>
      <c r="J203" s="60"/>
      <c r="K203" s="84">
        <v>902</v>
      </c>
      <c r="L203" s="84">
        <v>902</v>
      </c>
      <c r="M203" s="84">
        <v>902</v>
      </c>
      <c r="N203" s="84">
        <v>106400</v>
      </c>
      <c r="O203" s="84"/>
      <c r="P203" s="84">
        <v>104907</v>
      </c>
      <c r="Q203" s="29">
        <f t="shared" si="29"/>
        <v>1493</v>
      </c>
    </row>
    <row r="204" spans="1:17" ht="60">
      <c r="A204" s="23"/>
      <c r="B204" s="57"/>
      <c r="C204" s="83">
        <v>2319</v>
      </c>
      <c r="D204" s="61" t="s">
        <v>111</v>
      </c>
      <c r="J204" s="60"/>
      <c r="K204" s="84">
        <v>159</v>
      </c>
      <c r="L204" s="84">
        <v>159</v>
      </c>
      <c r="M204" s="84">
        <v>159</v>
      </c>
      <c r="N204" s="84">
        <v>18777</v>
      </c>
      <c r="O204" s="84"/>
      <c r="P204" s="84">
        <v>18513</v>
      </c>
      <c r="Q204" s="29">
        <f t="shared" si="29"/>
        <v>264</v>
      </c>
    </row>
    <row r="205" spans="1:17" ht="60">
      <c r="A205" s="23"/>
      <c r="B205" s="62"/>
      <c r="C205" s="83">
        <v>2328</v>
      </c>
      <c r="D205" s="61" t="s">
        <v>112</v>
      </c>
      <c r="J205" s="45"/>
      <c r="K205" s="44">
        <v>442936</v>
      </c>
      <c r="L205" s="44">
        <v>442936</v>
      </c>
      <c r="M205" s="44">
        <v>442936</v>
      </c>
      <c r="N205" s="6">
        <v>774391</v>
      </c>
      <c r="O205" s="6"/>
      <c r="P205" s="6">
        <v>41412</v>
      </c>
      <c r="Q205" s="29">
        <f t="shared" si="29"/>
        <v>732979</v>
      </c>
    </row>
    <row r="206" spans="1:17" ht="60">
      <c r="A206" s="23"/>
      <c r="B206" s="62"/>
      <c r="C206" s="83">
        <v>2329</v>
      </c>
      <c r="D206" s="61" t="s">
        <v>112</v>
      </c>
      <c r="J206" s="45"/>
      <c r="K206" s="44">
        <v>78165</v>
      </c>
      <c r="L206" s="44">
        <v>78165</v>
      </c>
      <c r="M206" s="44">
        <v>78165</v>
      </c>
      <c r="N206" s="6">
        <v>136657</v>
      </c>
      <c r="O206" s="6"/>
      <c r="P206" s="6">
        <v>7308</v>
      </c>
      <c r="Q206" s="29">
        <f t="shared" si="29"/>
        <v>129349</v>
      </c>
    </row>
    <row r="207" spans="1:17" ht="24">
      <c r="A207" s="23"/>
      <c r="B207" s="62"/>
      <c r="C207" s="58">
        <v>4118</v>
      </c>
      <c r="D207" s="61" t="s">
        <v>48</v>
      </c>
      <c r="J207" s="45"/>
      <c r="K207" s="44">
        <v>4432</v>
      </c>
      <c r="L207" s="44">
        <v>4432</v>
      </c>
      <c r="M207" s="44">
        <v>4432</v>
      </c>
      <c r="N207" s="6">
        <v>18623</v>
      </c>
      <c r="O207" s="6">
        <v>81445</v>
      </c>
      <c r="P207" s="6"/>
      <c r="Q207" s="29">
        <f t="shared" si="29"/>
        <v>100068</v>
      </c>
    </row>
    <row r="208" spans="1:17" ht="24">
      <c r="A208" s="23"/>
      <c r="B208" s="62"/>
      <c r="C208" s="58">
        <v>4119</v>
      </c>
      <c r="D208" s="61" t="s">
        <v>48</v>
      </c>
      <c r="J208" s="45"/>
      <c r="K208" s="44">
        <v>782</v>
      </c>
      <c r="L208" s="44">
        <v>782</v>
      </c>
      <c r="M208" s="44">
        <v>782</v>
      </c>
      <c r="N208" s="6">
        <v>3286</v>
      </c>
      <c r="O208" s="6">
        <v>14372</v>
      </c>
      <c r="P208" s="6"/>
      <c r="Q208" s="29">
        <f t="shared" si="29"/>
        <v>17658</v>
      </c>
    </row>
    <row r="209" spans="1:17" ht="12">
      <c r="A209" s="23"/>
      <c r="B209" s="62"/>
      <c r="C209" s="58">
        <v>4128</v>
      </c>
      <c r="D209" s="61" t="s">
        <v>49</v>
      </c>
      <c r="J209" s="45"/>
      <c r="K209" s="44">
        <v>715</v>
      </c>
      <c r="L209" s="44">
        <v>715</v>
      </c>
      <c r="M209" s="44">
        <v>715</v>
      </c>
      <c r="N209" s="6">
        <v>3003</v>
      </c>
      <c r="O209" s="6">
        <v>12935</v>
      </c>
      <c r="P209" s="6"/>
      <c r="Q209" s="29">
        <f t="shared" si="29"/>
        <v>15938</v>
      </c>
    </row>
    <row r="210" spans="1:17" ht="12">
      <c r="A210" s="23"/>
      <c r="B210" s="62"/>
      <c r="C210" s="58">
        <v>4129</v>
      </c>
      <c r="D210" s="61" t="s">
        <v>49</v>
      </c>
      <c r="J210" s="45"/>
      <c r="K210" s="44">
        <v>126</v>
      </c>
      <c r="L210" s="44">
        <v>126</v>
      </c>
      <c r="M210" s="44">
        <v>126</v>
      </c>
      <c r="N210" s="6">
        <v>530</v>
      </c>
      <c r="O210" s="6">
        <v>2285</v>
      </c>
      <c r="P210" s="6"/>
      <c r="Q210" s="29">
        <f t="shared" si="29"/>
        <v>2815</v>
      </c>
    </row>
    <row r="211" spans="1:17" ht="12">
      <c r="A211" s="23"/>
      <c r="B211" s="62"/>
      <c r="C211" s="58">
        <v>4178</v>
      </c>
      <c r="D211" s="61" t="s">
        <v>35</v>
      </c>
      <c r="J211" s="45"/>
      <c r="K211" s="44">
        <v>29875</v>
      </c>
      <c r="L211" s="44">
        <v>29875</v>
      </c>
      <c r="M211" s="44">
        <v>29875</v>
      </c>
      <c r="N211" s="6">
        <v>122598</v>
      </c>
      <c r="O211" s="6">
        <v>546278</v>
      </c>
      <c r="P211" s="6"/>
      <c r="Q211" s="29">
        <f t="shared" si="29"/>
        <v>668876</v>
      </c>
    </row>
    <row r="212" spans="1:17" ht="12">
      <c r="A212" s="23"/>
      <c r="B212" s="62"/>
      <c r="C212" s="58">
        <v>4179</v>
      </c>
      <c r="D212" s="61" t="s">
        <v>35</v>
      </c>
      <c r="J212" s="45"/>
      <c r="K212" s="44">
        <v>5272</v>
      </c>
      <c r="L212" s="44">
        <v>5272</v>
      </c>
      <c r="M212" s="44">
        <v>5272</v>
      </c>
      <c r="N212" s="6">
        <v>21635</v>
      </c>
      <c r="O212" s="6">
        <v>85961</v>
      </c>
      <c r="P212" s="6"/>
      <c r="Q212" s="29">
        <f t="shared" si="29"/>
        <v>107596</v>
      </c>
    </row>
    <row r="213" spans="1:17" ht="24">
      <c r="A213" s="23"/>
      <c r="B213" s="62"/>
      <c r="C213" s="58">
        <v>4218</v>
      </c>
      <c r="D213" s="61" t="s">
        <v>22</v>
      </c>
      <c r="J213" s="45"/>
      <c r="K213" s="44">
        <v>4505</v>
      </c>
      <c r="L213" s="44">
        <v>4505</v>
      </c>
      <c r="M213" s="44">
        <v>4505</v>
      </c>
      <c r="N213" s="6">
        <v>3392</v>
      </c>
      <c r="O213" s="6">
        <v>82348</v>
      </c>
      <c r="P213" s="6"/>
      <c r="Q213" s="29">
        <f t="shared" si="29"/>
        <v>85740</v>
      </c>
    </row>
    <row r="214" spans="1:17" ht="24">
      <c r="A214" s="23"/>
      <c r="B214" s="62"/>
      <c r="C214" s="58">
        <v>4219</v>
      </c>
      <c r="D214" s="61" t="s">
        <v>22</v>
      </c>
      <c r="J214" s="45"/>
      <c r="K214" s="44">
        <v>795</v>
      </c>
      <c r="L214" s="44">
        <v>795</v>
      </c>
      <c r="M214" s="44">
        <v>795</v>
      </c>
      <c r="N214" s="6">
        <v>599</v>
      </c>
      <c r="O214" s="6">
        <v>14532</v>
      </c>
      <c r="P214" s="6"/>
      <c r="Q214" s="29">
        <f t="shared" si="29"/>
        <v>15131</v>
      </c>
    </row>
    <row r="215" spans="1:17" ht="28.5" customHeight="1" hidden="1">
      <c r="A215" s="23"/>
      <c r="B215" s="62"/>
      <c r="C215" s="58">
        <v>4248</v>
      </c>
      <c r="D215" s="61" t="s">
        <v>50</v>
      </c>
      <c r="J215" s="45"/>
      <c r="K215" s="44">
        <v>340000</v>
      </c>
      <c r="L215" s="44">
        <v>340000</v>
      </c>
      <c r="M215" s="44">
        <v>340000</v>
      </c>
      <c r="N215" s="6"/>
      <c r="O215" s="6"/>
      <c r="P215" s="6"/>
      <c r="Q215" s="29">
        <f t="shared" si="29"/>
        <v>0</v>
      </c>
    </row>
    <row r="216" spans="1:17" ht="28.5" customHeight="1" hidden="1">
      <c r="A216" s="23"/>
      <c r="B216" s="62"/>
      <c r="C216" s="58">
        <v>4249</v>
      </c>
      <c r="D216" s="61" t="s">
        <v>50</v>
      </c>
      <c r="J216" s="45"/>
      <c r="K216" s="44">
        <v>60000</v>
      </c>
      <c r="L216" s="44">
        <v>60000</v>
      </c>
      <c r="M216" s="44">
        <v>60000</v>
      </c>
      <c r="N216" s="6"/>
      <c r="O216" s="6"/>
      <c r="P216" s="6"/>
      <c r="Q216" s="29">
        <f t="shared" si="29"/>
        <v>0</v>
      </c>
    </row>
    <row r="217" spans="1:17" ht="12">
      <c r="A217" s="23"/>
      <c r="B217" s="23"/>
      <c r="C217" s="24">
        <v>4268</v>
      </c>
      <c r="D217" s="25" t="s">
        <v>23</v>
      </c>
      <c r="E217" s="5">
        <v>43500</v>
      </c>
      <c r="F217" s="5">
        <v>43500</v>
      </c>
      <c r="G217" s="1">
        <v>43900</v>
      </c>
      <c r="H217" s="1">
        <v>43900</v>
      </c>
      <c r="I217" s="1"/>
      <c r="J217" s="1">
        <v>43900</v>
      </c>
      <c r="K217" s="1">
        <v>43900</v>
      </c>
      <c r="L217" s="1">
        <v>43900</v>
      </c>
      <c r="M217" s="1">
        <v>44000</v>
      </c>
      <c r="N217" s="1"/>
      <c r="O217" s="1">
        <v>1477</v>
      </c>
      <c r="P217" s="1"/>
      <c r="Q217" s="29">
        <f t="shared" si="29"/>
        <v>1477</v>
      </c>
    </row>
    <row r="218" spans="1:17" ht="12">
      <c r="A218" s="23"/>
      <c r="B218" s="23"/>
      <c r="C218" s="24">
        <v>4269</v>
      </c>
      <c r="D218" s="25" t="s">
        <v>23</v>
      </c>
      <c r="E218" s="5">
        <v>43500</v>
      </c>
      <c r="F218" s="5">
        <v>43500</v>
      </c>
      <c r="G218" s="1">
        <v>43900</v>
      </c>
      <c r="H218" s="1">
        <v>43900</v>
      </c>
      <c r="I218" s="1"/>
      <c r="J218" s="1">
        <v>43900</v>
      </c>
      <c r="K218" s="1">
        <v>43900</v>
      </c>
      <c r="L218" s="1">
        <v>43900</v>
      </c>
      <c r="M218" s="1">
        <v>44000</v>
      </c>
      <c r="N218" s="1"/>
      <c r="O218" s="1">
        <v>261</v>
      </c>
      <c r="P218" s="1"/>
      <c r="Q218" s="29">
        <f t="shared" si="29"/>
        <v>261</v>
      </c>
    </row>
    <row r="219" spans="1:17" ht="12">
      <c r="A219" s="23"/>
      <c r="B219" s="62"/>
      <c r="C219" s="58">
        <v>4308</v>
      </c>
      <c r="D219" s="61" t="s">
        <v>14</v>
      </c>
      <c r="J219" s="45"/>
      <c r="K219" s="44">
        <v>22987</v>
      </c>
      <c r="L219" s="44">
        <v>22987</v>
      </c>
      <c r="M219" s="44">
        <v>22987</v>
      </c>
      <c r="N219" s="6">
        <v>503136</v>
      </c>
      <c r="O219" s="6">
        <v>408217</v>
      </c>
      <c r="P219" s="6"/>
      <c r="Q219" s="29">
        <f t="shared" si="29"/>
        <v>911353</v>
      </c>
    </row>
    <row r="220" spans="1:17" ht="12">
      <c r="A220" s="23"/>
      <c r="B220" s="62"/>
      <c r="C220" s="58">
        <v>4309</v>
      </c>
      <c r="D220" s="61" t="s">
        <v>14</v>
      </c>
      <c r="J220" s="45"/>
      <c r="K220" s="44">
        <v>4057</v>
      </c>
      <c r="L220" s="44">
        <v>4057</v>
      </c>
      <c r="M220" s="44">
        <v>4057</v>
      </c>
      <c r="N220" s="6">
        <v>88789</v>
      </c>
      <c r="O220" s="6">
        <v>61287</v>
      </c>
      <c r="P220" s="6"/>
      <c r="Q220" s="29">
        <f t="shared" si="29"/>
        <v>150076</v>
      </c>
    </row>
    <row r="221" spans="1:17" ht="28.5" customHeight="1" hidden="1">
      <c r="A221" s="23"/>
      <c r="B221" s="62"/>
      <c r="C221" s="58">
        <v>4378</v>
      </c>
      <c r="D221" s="61" t="s">
        <v>57</v>
      </c>
      <c r="J221" s="45"/>
      <c r="K221" s="44">
        <v>850</v>
      </c>
      <c r="L221" s="44">
        <v>850</v>
      </c>
      <c r="M221" s="44">
        <v>850</v>
      </c>
      <c r="N221" s="6"/>
      <c r="O221" s="6"/>
      <c r="P221" s="6"/>
      <c r="Q221" s="29">
        <f t="shared" si="29"/>
        <v>0</v>
      </c>
    </row>
    <row r="222" spans="1:17" ht="28.5" customHeight="1" hidden="1">
      <c r="A222" s="23"/>
      <c r="B222" s="62"/>
      <c r="C222" s="58">
        <v>4379</v>
      </c>
      <c r="D222" s="61" t="s">
        <v>57</v>
      </c>
      <c r="J222" s="45"/>
      <c r="K222" s="44">
        <v>150</v>
      </c>
      <c r="L222" s="44">
        <v>150</v>
      </c>
      <c r="M222" s="44">
        <v>150</v>
      </c>
      <c r="N222" s="6"/>
      <c r="O222" s="6"/>
      <c r="P222" s="6"/>
      <c r="Q222" s="29">
        <f t="shared" si="29"/>
        <v>0</v>
      </c>
    </row>
    <row r="223" spans="1:17" ht="28.5" customHeight="1">
      <c r="A223" s="23"/>
      <c r="B223" s="62"/>
      <c r="C223" s="24">
        <v>4358</v>
      </c>
      <c r="D223" s="25" t="s">
        <v>26</v>
      </c>
      <c r="J223" s="45"/>
      <c r="K223" s="44"/>
      <c r="L223" s="44"/>
      <c r="M223" s="44"/>
      <c r="N223" s="6"/>
      <c r="O223" s="6">
        <v>739</v>
      </c>
      <c r="P223" s="6"/>
      <c r="Q223" s="29">
        <f t="shared" si="29"/>
        <v>739</v>
      </c>
    </row>
    <row r="224" spans="1:17" ht="28.5" customHeight="1">
      <c r="A224" s="23"/>
      <c r="B224" s="62"/>
      <c r="C224" s="24">
        <v>4359</v>
      </c>
      <c r="D224" s="25" t="s">
        <v>26</v>
      </c>
      <c r="J224" s="45"/>
      <c r="K224" s="44"/>
      <c r="L224" s="44"/>
      <c r="M224" s="44"/>
      <c r="N224" s="6"/>
      <c r="O224" s="6">
        <v>130</v>
      </c>
      <c r="P224" s="6"/>
      <c r="Q224" s="29">
        <f t="shared" si="29"/>
        <v>130</v>
      </c>
    </row>
    <row r="225" spans="1:17" ht="36">
      <c r="A225" s="23"/>
      <c r="B225" s="23"/>
      <c r="C225" s="24">
        <v>4368</v>
      </c>
      <c r="D225" s="25" t="s">
        <v>56</v>
      </c>
      <c r="E225" s="47">
        <v>1400</v>
      </c>
      <c r="F225" s="47">
        <v>1400</v>
      </c>
      <c r="G225" s="1">
        <v>1400</v>
      </c>
      <c r="H225" s="1">
        <v>1400</v>
      </c>
      <c r="I225" s="1"/>
      <c r="J225" s="1">
        <v>1400</v>
      </c>
      <c r="K225" s="1">
        <v>1618</v>
      </c>
      <c r="L225" s="1">
        <v>1650</v>
      </c>
      <c r="M225" s="1">
        <v>1700</v>
      </c>
      <c r="N225" s="1"/>
      <c r="O225" s="1">
        <v>2489</v>
      </c>
      <c r="P225" s="1"/>
      <c r="Q225" s="29">
        <f t="shared" si="29"/>
        <v>2489</v>
      </c>
    </row>
    <row r="226" spans="1:17" ht="36">
      <c r="A226" s="23"/>
      <c r="B226" s="23"/>
      <c r="C226" s="24">
        <v>4369</v>
      </c>
      <c r="D226" s="25" t="s">
        <v>56</v>
      </c>
      <c r="E226" s="47">
        <v>1400</v>
      </c>
      <c r="F226" s="47">
        <v>1400</v>
      </c>
      <c r="G226" s="1">
        <v>1400</v>
      </c>
      <c r="H226" s="1">
        <v>1400</v>
      </c>
      <c r="I226" s="1"/>
      <c r="J226" s="1">
        <v>1400</v>
      </c>
      <c r="K226" s="1">
        <v>1618</v>
      </c>
      <c r="L226" s="1">
        <v>1650</v>
      </c>
      <c r="M226" s="1">
        <v>1700</v>
      </c>
      <c r="N226" s="1"/>
      <c r="O226" s="1">
        <v>439</v>
      </c>
      <c r="P226" s="1"/>
      <c r="Q226" s="29">
        <f t="shared" si="29"/>
        <v>439</v>
      </c>
    </row>
    <row r="227" spans="1:17" ht="36">
      <c r="A227" s="23"/>
      <c r="B227" s="23"/>
      <c r="C227" s="24">
        <v>4378</v>
      </c>
      <c r="D227" s="25" t="s">
        <v>57</v>
      </c>
      <c r="E227" s="47">
        <v>4000</v>
      </c>
      <c r="F227" s="47">
        <v>7017</v>
      </c>
      <c r="G227" s="1">
        <v>5200</v>
      </c>
      <c r="H227" s="1">
        <v>5200</v>
      </c>
      <c r="I227" s="1"/>
      <c r="J227" s="1">
        <v>5200</v>
      </c>
      <c r="K227" s="1">
        <v>8357</v>
      </c>
      <c r="L227" s="1">
        <v>8700</v>
      </c>
      <c r="M227" s="1">
        <v>8700</v>
      </c>
      <c r="N227" s="1"/>
      <c r="O227" s="1">
        <v>2959</v>
      </c>
      <c r="P227" s="1"/>
      <c r="Q227" s="29">
        <f t="shared" si="29"/>
        <v>2959</v>
      </c>
    </row>
    <row r="228" spans="1:17" ht="36">
      <c r="A228" s="23"/>
      <c r="B228" s="23"/>
      <c r="C228" s="24">
        <v>4379</v>
      </c>
      <c r="D228" s="25" t="s">
        <v>57</v>
      </c>
      <c r="E228" s="47">
        <v>4000</v>
      </c>
      <c r="F228" s="47">
        <v>7017</v>
      </c>
      <c r="G228" s="1">
        <v>5200</v>
      </c>
      <c r="H228" s="1">
        <v>5200</v>
      </c>
      <c r="I228" s="1"/>
      <c r="J228" s="1">
        <v>5200</v>
      </c>
      <c r="K228" s="1">
        <v>8357</v>
      </c>
      <c r="L228" s="1">
        <v>8700</v>
      </c>
      <c r="M228" s="1">
        <v>8700</v>
      </c>
      <c r="N228" s="1"/>
      <c r="O228" s="1">
        <v>522</v>
      </c>
      <c r="P228" s="1"/>
      <c r="Q228" s="29">
        <f t="shared" si="29"/>
        <v>522</v>
      </c>
    </row>
    <row r="229" spans="1:17" ht="12">
      <c r="A229" s="23"/>
      <c r="B229" s="62"/>
      <c r="C229" s="58">
        <v>4418</v>
      </c>
      <c r="D229" s="25" t="s">
        <v>27</v>
      </c>
      <c r="J229" s="45"/>
      <c r="K229" s="44"/>
      <c r="L229" s="44"/>
      <c r="M229" s="44"/>
      <c r="N229" s="64">
        <v>4641</v>
      </c>
      <c r="O229" s="64">
        <v>60557</v>
      </c>
      <c r="P229" s="64"/>
      <c r="Q229" s="29">
        <f t="shared" si="29"/>
        <v>65198</v>
      </c>
    </row>
    <row r="230" spans="1:17" ht="12">
      <c r="A230" s="23"/>
      <c r="B230" s="62"/>
      <c r="C230" s="58">
        <v>4419</v>
      </c>
      <c r="D230" s="25" t="s">
        <v>27</v>
      </c>
      <c r="J230" s="45"/>
      <c r="K230" s="44"/>
      <c r="L230" s="44"/>
      <c r="M230" s="44"/>
      <c r="N230" s="64">
        <v>819</v>
      </c>
      <c r="O230" s="64">
        <v>10687</v>
      </c>
      <c r="P230" s="64"/>
      <c r="Q230" s="29">
        <f t="shared" si="29"/>
        <v>11506</v>
      </c>
    </row>
    <row r="231" spans="1:17" ht="48">
      <c r="A231" s="23"/>
      <c r="B231" s="62"/>
      <c r="C231" s="58">
        <v>4748</v>
      </c>
      <c r="D231" s="61" t="s">
        <v>38</v>
      </c>
      <c r="J231" s="45"/>
      <c r="K231" s="44">
        <v>3278</v>
      </c>
      <c r="L231" s="44">
        <v>3278</v>
      </c>
      <c r="M231" s="44">
        <v>3278</v>
      </c>
      <c r="N231" s="6">
        <v>1836</v>
      </c>
      <c r="O231" s="6">
        <v>9658</v>
      </c>
      <c r="P231" s="6"/>
      <c r="Q231" s="29">
        <f t="shared" si="29"/>
        <v>11494</v>
      </c>
    </row>
    <row r="232" spans="1:17" ht="48">
      <c r="A232" s="23"/>
      <c r="B232" s="62"/>
      <c r="C232" s="58">
        <v>4749</v>
      </c>
      <c r="D232" s="61" t="s">
        <v>38</v>
      </c>
      <c r="J232" s="45"/>
      <c r="K232" s="44">
        <v>578</v>
      </c>
      <c r="L232" s="44">
        <v>578</v>
      </c>
      <c r="M232" s="44">
        <v>578</v>
      </c>
      <c r="N232" s="6">
        <v>324</v>
      </c>
      <c r="O232" s="6">
        <v>1704</v>
      </c>
      <c r="P232" s="6"/>
      <c r="Q232" s="29">
        <f t="shared" si="29"/>
        <v>2028</v>
      </c>
    </row>
    <row r="233" spans="1:17" ht="36">
      <c r="A233" s="23"/>
      <c r="B233" s="62"/>
      <c r="C233" s="58">
        <v>4758</v>
      </c>
      <c r="D233" s="61" t="s">
        <v>51</v>
      </c>
      <c r="J233" s="45"/>
      <c r="K233" s="44">
        <v>4250</v>
      </c>
      <c r="L233" s="44">
        <v>4250</v>
      </c>
      <c r="M233" s="44">
        <v>4250</v>
      </c>
      <c r="N233" s="6">
        <v>7310</v>
      </c>
      <c r="O233" s="6">
        <v>10200</v>
      </c>
      <c r="P233" s="6"/>
      <c r="Q233" s="29">
        <f t="shared" si="29"/>
        <v>17510</v>
      </c>
    </row>
    <row r="234" spans="1:17" ht="36">
      <c r="A234" s="23"/>
      <c r="B234" s="62"/>
      <c r="C234" s="58">
        <v>4759</v>
      </c>
      <c r="D234" s="61" t="s">
        <v>51</v>
      </c>
      <c r="J234" s="45"/>
      <c r="K234" s="44">
        <v>750</v>
      </c>
      <c r="L234" s="44">
        <v>750</v>
      </c>
      <c r="M234" s="44">
        <v>750</v>
      </c>
      <c r="N234" s="6">
        <v>1290</v>
      </c>
      <c r="O234" s="6">
        <v>1800</v>
      </c>
      <c r="P234" s="6"/>
      <c r="Q234" s="29">
        <f t="shared" si="29"/>
        <v>3090</v>
      </c>
    </row>
    <row r="235" spans="1:17" ht="28.5" customHeight="1" hidden="1">
      <c r="A235" s="2"/>
      <c r="B235" s="2"/>
      <c r="C235" s="24">
        <v>6068</v>
      </c>
      <c r="D235" s="4" t="s">
        <v>32</v>
      </c>
      <c r="J235" s="63"/>
      <c r="K235" s="42">
        <v>7225</v>
      </c>
      <c r="L235" s="42">
        <v>7225</v>
      </c>
      <c r="M235" s="42">
        <v>7225</v>
      </c>
      <c r="N235" s="42"/>
      <c r="O235" s="42"/>
      <c r="P235" s="42"/>
      <c r="Q235" s="29">
        <f t="shared" si="29"/>
        <v>0</v>
      </c>
    </row>
    <row r="236" spans="1:17" ht="28.5" customHeight="1" hidden="1">
      <c r="A236" s="23"/>
      <c r="B236" s="62"/>
      <c r="C236" s="58">
        <v>6069</v>
      </c>
      <c r="D236" s="4" t="s">
        <v>32</v>
      </c>
      <c r="J236" s="45"/>
      <c r="K236" s="44">
        <v>1275</v>
      </c>
      <c r="L236" s="44">
        <v>1275</v>
      </c>
      <c r="M236" s="44">
        <v>1275</v>
      </c>
      <c r="N236" s="6"/>
      <c r="O236" s="6"/>
      <c r="P236" s="6"/>
      <c r="Q236" s="29">
        <f t="shared" si="29"/>
        <v>0</v>
      </c>
    </row>
    <row r="237" spans="1:17" ht="28.5" customHeight="1" hidden="1">
      <c r="A237" s="2"/>
      <c r="B237" s="2"/>
      <c r="C237" s="24">
        <v>6068</v>
      </c>
      <c r="D237" s="4" t="s">
        <v>32</v>
      </c>
      <c r="J237" s="63"/>
      <c r="K237" s="42">
        <v>7225</v>
      </c>
      <c r="L237" s="42">
        <v>7225</v>
      </c>
      <c r="M237" s="42">
        <v>7225</v>
      </c>
      <c r="N237" s="42"/>
      <c r="O237" s="42"/>
      <c r="P237" s="42"/>
      <c r="Q237" s="29">
        <f>N237+O237-P237</f>
        <v>0</v>
      </c>
    </row>
    <row r="238" spans="1:17" ht="28.5" customHeight="1" hidden="1">
      <c r="A238" s="23"/>
      <c r="B238" s="62"/>
      <c r="C238" s="58">
        <v>6069</v>
      </c>
      <c r="D238" s="4" t="s">
        <v>32</v>
      </c>
      <c r="J238" s="45"/>
      <c r="K238" s="44">
        <v>1275</v>
      </c>
      <c r="L238" s="44">
        <v>1275</v>
      </c>
      <c r="M238" s="44">
        <v>1275</v>
      </c>
      <c r="N238" s="6"/>
      <c r="O238" s="6"/>
      <c r="P238" s="6"/>
      <c r="Q238" s="29">
        <f>N238+O238-P238</f>
        <v>0</v>
      </c>
    </row>
    <row r="239" spans="1:17" ht="24">
      <c r="A239" s="2">
        <v>854</v>
      </c>
      <c r="B239" s="2"/>
      <c r="C239" s="27"/>
      <c r="D239" s="36" t="s">
        <v>91</v>
      </c>
      <c r="E239" s="28" t="e">
        <f>#REF!+#REF!+#REF!+#REF!+E247+#REF!+#REF!</f>
        <v>#REF!</v>
      </c>
      <c r="F239" s="28" t="e">
        <f>#REF!+#REF!+#REF!+#REF!+F247+#REF!+#REF!</f>
        <v>#REF!</v>
      </c>
      <c r="G239" s="28" t="e">
        <f>#REF!+#REF!+#REF!+#REF!+G247+#REF!+#REF!</f>
        <v>#REF!</v>
      </c>
      <c r="H239" s="28" t="e">
        <f>#REF!+#REF!+#REF!+#REF!+H247+#REF!+#REF!</f>
        <v>#REF!</v>
      </c>
      <c r="I239" s="28"/>
      <c r="J239" s="28" t="e">
        <f>#REF!+#REF!+#REF!+#REF!+J247+#REF!+J241</f>
        <v>#REF!</v>
      </c>
      <c r="K239" s="28" t="e">
        <f>#REF!+#REF!+#REF!+#REF!+K247+#REF!+K241</f>
        <v>#REF!</v>
      </c>
      <c r="L239" s="28" t="e">
        <f>#REF!+#REF!+#REF!+#REF!+L247+#REF!+L241</f>
        <v>#REF!</v>
      </c>
      <c r="M239" s="28" t="e">
        <f>#REF!+#REF!+#REF!+#REF!+M247+#REF!+M241</f>
        <v>#REF!</v>
      </c>
      <c r="N239" s="28">
        <f>N247+N241</f>
        <v>0</v>
      </c>
      <c r="O239" s="28">
        <f>O247+O241</f>
        <v>9000</v>
      </c>
      <c r="P239" s="28">
        <f>P247+P241</f>
        <v>0</v>
      </c>
      <c r="Q239" s="29">
        <f>N239+O239-P239</f>
        <v>9000</v>
      </c>
    </row>
    <row r="240" spans="1:17" ht="28.5" customHeight="1" hidden="1">
      <c r="A240" s="23"/>
      <c r="B240" s="23"/>
      <c r="C240" s="24">
        <v>6060</v>
      </c>
      <c r="D240" s="4" t="s">
        <v>32</v>
      </c>
      <c r="E240" s="5"/>
      <c r="F240" s="5"/>
      <c r="G240" s="6"/>
      <c r="H240" s="6"/>
      <c r="I240" s="6"/>
      <c r="J240" s="6"/>
      <c r="K240" s="6">
        <v>7500</v>
      </c>
      <c r="L240" s="6">
        <v>6884</v>
      </c>
      <c r="M240" s="6">
        <v>0</v>
      </c>
      <c r="N240" s="6">
        <v>0</v>
      </c>
      <c r="O240" s="6">
        <v>0</v>
      </c>
      <c r="P240" s="6">
        <v>0</v>
      </c>
      <c r="Q240" s="29">
        <f aca="true" t="shared" si="31" ref="Q240:Q248">N240+O240-P240</f>
        <v>0</v>
      </c>
    </row>
    <row r="241" spans="1:17" ht="30" customHeight="1" hidden="1">
      <c r="A241" s="57"/>
      <c r="B241" s="65">
        <v>85413</v>
      </c>
      <c r="C241" s="57"/>
      <c r="D241" s="65" t="s">
        <v>92</v>
      </c>
      <c r="E241" s="66">
        <f>SUM(E243)</f>
        <v>54249</v>
      </c>
      <c r="F241" s="66">
        <f>SUM(F243:F246)</f>
        <v>151200</v>
      </c>
      <c r="G241" s="66">
        <f>SUM(G243:G246)</f>
        <v>0</v>
      </c>
      <c r="H241" s="66">
        <f>SUM(H243:H246)</f>
        <v>0</v>
      </c>
      <c r="I241" s="67">
        <f aca="true" t="shared" si="32" ref="I241:I246">F241+G241-H241</f>
        <v>151200</v>
      </c>
      <c r="J241" s="66">
        <f aca="true" t="shared" si="33" ref="J241:P241">SUM(J243:J246)</f>
        <v>0</v>
      </c>
      <c r="K241" s="66">
        <f t="shared" si="33"/>
        <v>226800</v>
      </c>
      <c r="L241" s="66">
        <f t="shared" si="33"/>
        <v>226800</v>
      </c>
      <c r="M241" s="66">
        <f t="shared" si="33"/>
        <v>0</v>
      </c>
      <c r="N241" s="66">
        <f t="shared" si="33"/>
        <v>0</v>
      </c>
      <c r="O241" s="66">
        <f t="shared" si="33"/>
        <v>0</v>
      </c>
      <c r="P241" s="66">
        <f t="shared" si="33"/>
        <v>0</v>
      </c>
      <c r="Q241" s="29">
        <f t="shared" si="31"/>
        <v>0</v>
      </c>
    </row>
    <row r="242" spans="1:17" ht="18" customHeight="1" hidden="1">
      <c r="A242" s="57"/>
      <c r="B242" s="65"/>
      <c r="C242" s="57"/>
      <c r="D242" s="65" t="s">
        <v>93</v>
      </c>
      <c r="E242" s="66"/>
      <c r="F242" s="66"/>
      <c r="G242" s="66"/>
      <c r="H242" s="66"/>
      <c r="I242" s="68">
        <f t="shared" si="32"/>
        <v>0</v>
      </c>
      <c r="J242" s="66"/>
      <c r="K242" s="66"/>
      <c r="L242" s="66"/>
      <c r="M242" s="66"/>
      <c r="N242" s="66"/>
      <c r="O242" s="66"/>
      <c r="P242" s="66"/>
      <c r="Q242" s="29">
        <f t="shared" si="31"/>
        <v>0</v>
      </c>
    </row>
    <row r="243" spans="1:17" ht="18" customHeight="1" hidden="1">
      <c r="A243" s="69"/>
      <c r="B243" s="69"/>
      <c r="C243" s="70">
        <v>4170</v>
      </c>
      <c r="D243" s="71" t="s">
        <v>83</v>
      </c>
      <c r="E243" s="68">
        <v>54249</v>
      </c>
      <c r="F243" s="68">
        <v>25946</v>
      </c>
      <c r="G243" s="68"/>
      <c r="H243" s="68"/>
      <c r="I243" s="68">
        <f t="shared" si="32"/>
        <v>25946</v>
      </c>
      <c r="J243" s="68"/>
      <c r="K243" s="68">
        <v>42360</v>
      </c>
      <c r="L243" s="68">
        <v>42360</v>
      </c>
      <c r="M243" s="68">
        <v>0</v>
      </c>
      <c r="N243" s="68">
        <v>0</v>
      </c>
      <c r="O243" s="68">
        <v>0</v>
      </c>
      <c r="P243" s="68">
        <v>0</v>
      </c>
      <c r="Q243" s="29">
        <f t="shared" si="31"/>
        <v>0</v>
      </c>
    </row>
    <row r="244" spans="1:17" ht="18" customHeight="1" hidden="1">
      <c r="A244" s="69"/>
      <c r="B244" s="69"/>
      <c r="C244" s="70">
        <v>4210</v>
      </c>
      <c r="D244" s="71" t="s">
        <v>22</v>
      </c>
      <c r="E244" s="68">
        <v>280967</v>
      </c>
      <c r="F244" s="68">
        <v>25598</v>
      </c>
      <c r="G244" s="68">
        <v>0</v>
      </c>
      <c r="H244" s="68"/>
      <c r="I244" s="68">
        <f t="shared" si="32"/>
        <v>25598</v>
      </c>
      <c r="J244" s="68"/>
      <c r="K244" s="68">
        <v>34340</v>
      </c>
      <c r="L244" s="68">
        <v>34340</v>
      </c>
      <c r="M244" s="68">
        <v>0</v>
      </c>
      <c r="N244" s="68">
        <v>0</v>
      </c>
      <c r="O244" s="68">
        <v>0</v>
      </c>
      <c r="P244" s="68">
        <v>0</v>
      </c>
      <c r="Q244" s="29">
        <f t="shared" si="31"/>
        <v>0</v>
      </c>
    </row>
    <row r="245" spans="1:17" ht="18" customHeight="1" hidden="1">
      <c r="A245" s="69"/>
      <c r="B245" s="69"/>
      <c r="C245" s="70">
        <v>4300</v>
      </c>
      <c r="D245" s="71" t="s">
        <v>39</v>
      </c>
      <c r="E245" s="68">
        <v>8033</v>
      </c>
      <c r="F245" s="68">
        <v>99551</v>
      </c>
      <c r="G245" s="68"/>
      <c r="H245" s="68">
        <v>0</v>
      </c>
      <c r="I245" s="68">
        <f t="shared" si="32"/>
        <v>99551</v>
      </c>
      <c r="J245" s="68"/>
      <c r="K245" s="68">
        <v>150000</v>
      </c>
      <c r="L245" s="68">
        <v>150000</v>
      </c>
      <c r="M245" s="68">
        <v>0</v>
      </c>
      <c r="N245" s="68">
        <v>0</v>
      </c>
      <c r="O245" s="68">
        <v>0</v>
      </c>
      <c r="P245" s="68">
        <v>0</v>
      </c>
      <c r="Q245" s="29">
        <f t="shared" si="31"/>
        <v>0</v>
      </c>
    </row>
    <row r="246" spans="1:17" ht="18" customHeight="1" hidden="1">
      <c r="A246" s="69"/>
      <c r="B246" s="69"/>
      <c r="C246" s="70">
        <v>4430</v>
      </c>
      <c r="D246" s="71" t="s">
        <v>28</v>
      </c>
      <c r="E246" s="68">
        <v>510</v>
      </c>
      <c r="F246" s="68">
        <v>105</v>
      </c>
      <c r="G246" s="68"/>
      <c r="H246" s="68">
        <v>0</v>
      </c>
      <c r="I246" s="68">
        <f t="shared" si="32"/>
        <v>105</v>
      </c>
      <c r="J246" s="68"/>
      <c r="K246" s="68">
        <v>100</v>
      </c>
      <c r="L246" s="68">
        <v>100</v>
      </c>
      <c r="M246" s="68">
        <v>0</v>
      </c>
      <c r="N246" s="68">
        <v>0</v>
      </c>
      <c r="O246" s="68">
        <v>0</v>
      </c>
      <c r="P246" s="68">
        <v>0</v>
      </c>
      <c r="Q246" s="29">
        <f t="shared" si="31"/>
        <v>0</v>
      </c>
    </row>
    <row r="247" spans="1:17" ht="24">
      <c r="A247" s="30"/>
      <c r="B247" s="30">
        <v>85415</v>
      </c>
      <c r="C247" s="32"/>
      <c r="D247" s="35" t="s">
        <v>94</v>
      </c>
      <c r="E247" s="31">
        <f>SUM(E248:E248)</f>
        <v>49000</v>
      </c>
      <c r="F247" s="31">
        <f>SUM(F248:F248)</f>
        <v>65800</v>
      </c>
      <c r="G247" s="31">
        <f>SUM(G248:G248)</f>
        <v>40000</v>
      </c>
      <c r="H247" s="31">
        <f>SUM(H248:H248)</f>
        <v>40000</v>
      </c>
      <c r="I247" s="31"/>
      <c r="J247" s="31">
        <f aca="true" t="shared" si="34" ref="J247:P247">SUM(J248:J248)</f>
        <v>49000</v>
      </c>
      <c r="K247" s="31">
        <f t="shared" si="34"/>
        <v>53800</v>
      </c>
      <c r="L247" s="31">
        <f t="shared" si="34"/>
        <v>53800</v>
      </c>
      <c r="M247" s="31">
        <f t="shared" si="34"/>
        <v>59800</v>
      </c>
      <c r="N247" s="31"/>
      <c r="O247" s="31">
        <f t="shared" si="34"/>
        <v>9000</v>
      </c>
      <c r="P247" s="31">
        <f t="shared" si="34"/>
        <v>0</v>
      </c>
      <c r="Q247" s="29">
        <f t="shared" si="31"/>
        <v>9000</v>
      </c>
    </row>
    <row r="248" spans="1:17" ht="24">
      <c r="A248" s="23"/>
      <c r="B248" s="23"/>
      <c r="C248" s="24">
        <v>3240</v>
      </c>
      <c r="D248" s="25" t="s">
        <v>95</v>
      </c>
      <c r="E248" s="5">
        <v>49000</v>
      </c>
      <c r="F248" s="5">
        <v>65800</v>
      </c>
      <c r="G248" s="5">
        <v>40000</v>
      </c>
      <c r="H248" s="5">
        <v>40000</v>
      </c>
      <c r="I248" s="5"/>
      <c r="J248" s="5">
        <v>49000</v>
      </c>
      <c r="K248" s="5">
        <v>53800</v>
      </c>
      <c r="L248" s="5">
        <v>53800</v>
      </c>
      <c r="M248" s="5">
        <v>59800</v>
      </c>
      <c r="N248" s="5">
        <v>59800</v>
      </c>
      <c r="O248" s="5">
        <v>9000</v>
      </c>
      <c r="P248" s="5"/>
      <c r="Q248" s="29">
        <f t="shared" si="31"/>
        <v>68800</v>
      </c>
    </row>
    <row r="249" spans="1:17" ht="18" customHeight="1" hidden="1">
      <c r="A249" s="23"/>
      <c r="B249" s="23"/>
      <c r="C249" s="32"/>
      <c r="D249" s="35" t="s">
        <v>96</v>
      </c>
      <c r="E249" s="5">
        <v>3500</v>
      </c>
      <c r="F249" s="5">
        <f>SUM(F250:F251)</f>
        <v>4150</v>
      </c>
      <c r="G249" s="5">
        <f>SUM(G250:G251)</f>
        <v>5000</v>
      </c>
      <c r="H249" s="5">
        <f>SUM(H250:H251)</f>
        <v>5000</v>
      </c>
      <c r="I249" s="5"/>
      <c r="J249" s="5">
        <f aca="true" t="shared" si="35" ref="J249:P249">SUM(J250:J251)</f>
        <v>5000</v>
      </c>
      <c r="K249" s="5">
        <f t="shared" si="35"/>
        <v>5000</v>
      </c>
      <c r="L249" s="5">
        <f t="shared" si="35"/>
        <v>5000</v>
      </c>
      <c r="M249" s="5">
        <f t="shared" si="35"/>
        <v>5000</v>
      </c>
      <c r="N249" s="5">
        <f t="shared" si="35"/>
        <v>0</v>
      </c>
      <c r="O249" s="5">
        <f t="shared" si="35"/>
        <v>0</v>
      </c>
      <c r="P249" s="5">
        <f t="shared" si="35"/>
        <v>0</v>
      </c>
      <c r="Q249" s="29">
        <f aca="true" t="shared" si="36" ref="Q249:Q254">N249+O249-P249</f>
        <v>0</v>
      </c>
    </row>
    <row r="250" spans="1:17" ht="18" customHeight="1" hidden="1">
      <c r="A250" s="23"/>
      <c r="B250" s="23"/>
      <c r="C250" s="24">
        <v>4210</v>
      </c>
      <c r="D250" s="25" t="s">
        <v>22</v>
      </c>
      <c r="E250" s="5">
        <v>3500</v>
      </c>
      <c r="F250" s="5">
        <v>3500</v>
      </c>
      <c r="G250" s="6">
        <v>5000</v>
      </c>
      <c r="H250" s="6">
        <v>5000</v>
      </c>
      <c r="I250" s="6"/>
      <c r="J250" s="6">
        <v>5000</v>
      </c>
      <c r="K250" s="6">
        <v>5000</v>
      </c>
      <c r="L250" s="6">
        <v>5000</v>
      </c>
      <c r="M250" s="6">
        <v>5000</v>
      </c>
      <c r="N250" s="6"/>
      <c r="O250" s="6"/>
      <c r="P250" s="6"/>
      <c r="Q250" s="29">
        <f t="shared" si="36"/>
        <v>0</v>
      </c>
    </row>
    <row r="251" spans="1:17" ht="18" customHeight="1" hidden="1">
      <c r="A251" s="23"/>
      <c r="B251" s="23"/>
      <c r="C251" s="24">
        <v>4300</v>
      </c>
      <c r="D251" s="25" t="s">
        <v>39</v>
      </c>
      <c r="E251" s="5"/>
      <c r="F251" s="5">
        <v>650</v>
      </c>
      <c r="G251" s="6">
        <v>0</v>
      </c>
      <c r="H251" s="6">
        <v>0</v>
      </c>
      <c r="I251" s="6"/>
      <c r="J251" s="6">
        <v>0</v>
      </c>
      <c r="K251" s="6">
        <v>0</v>
      </c>
      <c r="L251" s="6"/>
      <c r="M251" s="6"/>
      <c r="N251" s="6"/>
      <c r="O251" s="6"/>
      <c r="P251" s="6"/>
      <c r="Q251" s="29">
        <f t="shared" si="36"/>
        <v>0</v>
      </c>
    </row>
    <row r="252" spans="1:17" ht="18" customHeight="1" hidden="1">
      <c r="A252" s="23"/>
      <c r="B252" s="23"/>
      <c r="C252" s="32"/>
      <c r="D252" s="35" t="s">
        <v>97</v>
      </c>
      <c r="E252" s="5">
        <f>SUM(E253)</f>
        <v>1000</v>
      </c>
      <c r="F252" s="5">
        <f>SUM(F253)</f>
        <v>1000</v>
      </c>
      <c r="G252" s="6">
        <f>SUM(G253)</f>
        <v>1000</v>
      </c>
      <c r="H252" s="6">
        <f>SUM(H253)</f>
        <v>1000</v>
      </c>
      <c r="I252" s="6"/>
      <c r="J252" s="6">
        <f aca="true" t="shared" si="37" ref="J252:P252">SUM(J253)</f>
        <v>1000</v>
      </c>
      <c r="K252" s="6">
        <f t="shared" si="37"/>
        <v>1000</v>
      </c>
      <c r="L252" s="6">
        <f t="shared" si="37"/>
        <v>1000</v>
      </c>
      <c r="M252" s="6">
        <f t="shared" si="37"/>
        <v>1000</v>
      </c>
      <c r="N252" s="6">
        <f t="shared" si="37"/>
        <v>0</v>
      </c>
      <c r="O252" s="6">
        <f t="shared" si="37"/>
        <v>0</v>
      </c>
      <c r="P252" s="6">
        <f t="shared" si="37"/>
        <v>0</v>
      </c>
      <c r="Q252" s="29">
        <f t="shared" si="36"/>
        <v>0</v>
      </c>
    </row>
    <row r="253" spans="1:17" ht="18" customHeight="1" hidden="1">
      <c r="A253" s="23"/>
      <c r="B253" s="23"/>
      <c r="C253" s="24">
        <v>4210</v>
      </c>
      <c r="D253" s="25" t="s">
        <v>22</v>
      </c>
      <c r="E253" s="40">
        <v>1000</v>
      </c>
      <c r="F253" s="40">
        <v>1000</v>
      </c>
      <c r="G253" s="41">
        <v>1000</v>
      </c>
      <c r="H253" s="41">
        <v>1000</v>
      </c>
      <c r="I253" s="41"/>
      <c r="J253" s="41">
        <v>1000</v>
      </c>
      <c r="K253" s="41">
        <v>1000</v>
      </c>
      <c r="L253" s="41">
        <v>1000</v>
      </c>
      <c r="M253" s="41">
        <v>1000</v>
      </c>
      <c r="N253" s="41"/>
      <c r="O253" s="41"/>
      <c r="P253" s="41"/>
      <c r="Q253" s="29">
        <f t="shared" si="36"/>
        <v>0</v>
      </c>
    </row>
    <row r="254" spans="1:17" ht="12">
      <c r="A254" s="2"/>
      <c r="B254" s="2"/>
      <c r="C254" s="27"/>
      <c r="D254" s="36" t="s">
        <v>107</v>
      </c>
      <c r="E254" s="72" t="e">
        <f>+#REF!+#REF!+E8+#REF!+#REF!+#REF!+#REF!+E13+#REF!+#REF!+E59+E193+E18+#REF!+E239+#REF!+#REF!</f>
        <v>#REF!</v>
      </c>
      <c r="F254" s="72" t="e">
        <f>+#REF!+#REF!+F8+#REF!+#REF!+#REF!+#REF!+F13+#REF!+#REF!+F59+F193+F18+#REF!+F239+#REF!+#REF!</f>
        <v>#REF!</v>
      </c>
      <c r="G254" s="72" t="e">
        <f>+#REF!+#REF!+G8+#REF!+#REF!+#REF!+#REF!+G13+#REF!+#REF!+G59+G193+G18+#REF!+G239+#REF!+#REF!</f>
        <v>#REF!</v>
      </c>
      <c r="H254" s="72" t="e">
        <f>+#REF!+#REF!+H8+#REF!+#REF!+#REF!+#REF!+H13+#REF!+#REF!+H59+H193+H18+#REF!+H239+#REF!+#REF!</f>
        <v>#REF!</v>
      </c>
      <c r="I254" s="72"/>
      <c r="J254" s="72" t="e">
        <f>+#REF!+#REF!+J8+#REF!+#REF!+#REF!+#REF!+J13+#REF!+#REF!+J59+J193+J18+J239+#REF!+#REF!+#REF!</f>
        <v>#REF!</v>
      </c>
      <c r="K254" s="72" t="e">
        <f>+#REF!+#REF!+K8+#REF!+#REF!+#REF!+#REF!+K13+#REF!+#REF!+K59+K193+K18+K239+#REF!+#REF!+#REF!</f>
        <v>#REF!</v>
      </c>
      <c r="L254" s="72" t="e">
        <f>+#REF!+#REF!+L8+#REF!+#REF!+#REF!+#REF!+L13+#REF!+#REF!+L59+L193+L18+L239+#REF!+#REF!+#REF!</f>
        <v>#REF!</v>
      </c>
      <c r="M254" s="72" t="e">
        <f>+#REF!+#REF!+M8+#REF!+#REF!+#REF!+#REF!+M13+#REF!+#REF!+M59+M193+M18+M239+#REF!+#REF!+#REF!</f>
        <v>#REF!</v>
      </c>
      <c r="N254" s="72">
        <f>N8+N13+N59+N193+N18+N239</f>
        <v>0</v>
      </c>
      <c r="O254" s="72">
        <f>O8+O13+O59+O193+O18+O239</f>
        <v>8373824</v>
      </c>
      <c r="P254" s="72">
        <f>P8+P13+P59+P193+P18+P239</f>
        <v>11067258</v>
      </c>
      <c r="Q254" s="29">
        <f t="shared" si="36"/>
        <v>-2693434</v>
      </c>
    </row>
    <row r="255" spans="1:17" ht="12">
      <c r="A255" s="80"/>
      <c r="B255" s="80"/>
      <c r="C255" s="81"/>
      <c r="D255" s="36" t="s">
        <v>63</v>
      </c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29"/>
    </row>
    <row r="256" spans="1:17" ht="36">
      <c r="A256" s="73"/>
      <c r="B256" s="73"/>
      <c r="C256" s="74"/>
      <c r="D256" s="36" t="s">
        <v>108</v>
      </c>
      <c r="E256" s="34" t="e">
        <f>#REF!+#REF!+#REF!+#REF!+#REF!+#REF!+#REF!</f>
        <v>#REF!</v>
      </c>
      <c r="F256" s="34" t="e">
        <f>#REF!+#REF!+#REF!+#REF!+#REF!+#REF!+#REF!</f>
        <v>#REF!</v>
      </c>
      <c r="G256" s="34" t="e">
        <f>#REF!+#REF!+#REF!+#REF!+#REF!+#REF!+#REF!</f>
        <v>#REF!</v>
      </c>
      <c r="H256" s="34" t="e">
        <f>#REF!+#REF!+#REF!+#REF!+#REF!+#REF!+#REF!</f>
        <v>#REF!</v>
      </c>
      <c r="I256" s="34"/>
      <c r="J256" s="34" t="e">
        <f>SUM(#REF!)+SUM(J35:J58)+SUM(#REF!)+SUM(J196+#REF!+#REF!+#REF!+J199+#REF!+#REF!)</f>
        <v>#REF!</v>
      </c>
      <c r="K256" s="34" t="e">
        <f>SUM(#REF!)+SUM(K35:K58)+SUM(#REF!)+SUM(K196+#REF!+#REF!+#REF!+K199+#REF!+#REF!)</f>
        <v>#REF!</v>
      </c>
      <c r="L256" s="34" t="e">
        <f>SUM(#REF!)+SUM(L35:L58)+SUM(#REF!)+SUM(L196+#REF!+#REF!+#REF!+L199+#REF!+#REF!)</f>
        <v>#REF!</v>
      </c>
      <c r="M256" s="34" t="e">
        <f>SUM(#REF!)+SUM(M35:M58)+SUM(#REF!)+SUM(M196+#REF!+#REF!+#REF!+M199+#REF!+#REF!)</f>
        <v>#REF!</v>
      </c>
      <c r="N256" s="34"/>
      <c r="O256" s="34">
        <f>SUM(O35:O58)+SUM(O203:O234)+SUM(O196+O199+O198)+O11+O12+O197</f>
        <v>8243186</v>
      </c>
      <c r="P256" s="34">
        <f>SUM(P35:P58)+SUM(P203:P234)+SUM(P196+P199+P198)+P11+P12+P197</f>
        <v>1410620</v>
      </c>
      <c r="Q256" s="29">
        <f>N256+O256-P256</f>
        <v>6832566</v>
      </c>
    </row>
    <row r="257" spans="1:17" ht="24">
      <c r="A257" s="8"/>
      <c r="B257" s="8"/>
      <c r="C257" s="8"/>
      <c r="D257" s="75" t="s">
        <v>109</v>
      </c>
      <c r="E257" s="76" t="e">
        <f>E254-E256</f>
        <v>#REF!</v>
      </c>
      <c r="F257" s="76" t="e">
        <f>F254-F256</f>
        <v>#REF!</v>
      </c>
      <c r="G257" s="76" t="e">
        <f>G254-G256</f>
        <v>#REF!</v>
      </c>
      <c r="H257" s="76" t="e">
        <f>H254-H256</f>
        <v>#REF!</v>
      </c>
      <c r="I257" s="76"/>
      <c r="J257" s="77" t="e">
        <f aca="true" t="shared" si="38" ref="J257:P257">J254-J256</f>
        <v>#REF!</v>
      </c>
      <c r="K257" s="77" t="e">
        <f t="shared" si="38"/>
        <v>#REF!</v>
      </c>
      <c r="L257" s="77" t="e">
        <f t="shared" si="38"/>
        <v>#REF!</v>
      </c>
      <c r="M257" s="77" t="e">
        <f t="shared" si="38"/>
        <v>#REF!</v>
      </c>
      <c r="N257" s="77">
        <f t="shared" si="38"/>
        <v>0</v>
      </c>
      <c r="O257" s="77">
        <f t="shared" si="38"/>
        <v>130638</v>
      </c>
      <c r="P257" s="77">
        <f t="shared" si="38"/>
        <v>9656638</v>
      </c>
      <c r="Q257" s="29">
        <f>N257+O257-P257</f>
        <v>-9526000</v>
      </c>
    </row>
    <row r="259" spans="11:17" ht="12">
      <c r="K259" s="78"/>
      <c r="N259" s="78"/>
      <c r="O259" s="78"/>
      <c r="P259" s="78"/>
      <c r="Q259" s="78"/>
    </row>
    <row r="261" spans="4:17" ht="12">
      <c r="D261" s="79"/>
      <c r="K261" s="78"/>
      <c r="N261" s="78"/>
      <c r="O261" s="78"/>
      <c r="P261" s="78"/>
      <c r="Q261" s="78"/>
    </row>
  </sheetData>
  <sheetProtection/>
  <mergeCells count="1">
    <mergeCell ref="C4:Q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2009-03-24T07:15:43Z</cp:lastPrinted>
  <dcterms:created xsi:type="dcterms:W3CDTF">1997-02-26T13:46:56Z</dcterms:created>
  <dcterms:modified xsi:type="dcterms:W3CDTF">2009-03-24T07:15:53Z</dcterms:modified>
  <cp:category/>
  <cp:version/>
  <cp:contentType/>
  <cp:contentStatus/>
</cp:coreProperties>
</file>