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25" activeTab="0"/>
  </bookViews>
  <sheets>
    <sheet name="3" sheetId="1" r:id="rId1"/>
  </sheets>
  <definedNames>
    <definedName name="_xlnm.Print_Area" localSheetId="0">'3'!$A$4:$O$47</definedName>
    <definedName name="_xlnm.Print_Titles" localSheetId="0">'3'!$5:$8</definedName>
  </definedNames>
  <calcPr fullCalcOnLoad="1"/>
</workbook>
</file>

<file path=xl/sharedStrings.xml><?xml version="1.0" encoding="utf-8"?>
<sst xmlns="http://schemas.openxmlformats.org/spreadsheetml/2006/main" count="88" uniqueCount="65">
  <si>
    <t>środki pochodzące
 z innych  źródeł-Bi  C</t>
  </si>
  <si>
    <t>PFGZGiK</t>
  </si>
  <si>
    <t>PFOŚiGW</t>
  </si>
  <si>
    <t>852  i  PFOŚIGW</t>
  </si>
  <si>
    <t xml:space="preserve">Sprzęt  informatyczny  z   oprogramowaniem ,  inne  biurowe,  </t>
  </si>
  <si>
    <t>w  tym  :</t>
  </si>
  <si>
    <t>Termomodernizacja budynków warsztatów (ocieplenie ścian i połaci dachu, wymiana okien)- Z.SZ.  CKU  GRONOWO</t>
  </si>
  <si>
    <t xml:space="preserve">Kontynuacja robót budowlanych w obiektach zlokalizowanych przy ul. Hallera 25 w Chełmży zmierzających do adaptacji budynku dla potrzeb Placówki  Opiekuńczo-  Wychowawczej-  POW  GŁUCHOWO </t>
  </si>
  <si>
    <t>J,W</t>
  </si>
  <si>
    <t>Wykończenie  budynku  zajmowanego   na  potrzeby  Starostwa  Powiatowego na  ul. Towarowej</t>
  </si>
  <si>
    <t>Wykończenie  budynku  zajmowanego   na  potrzeby  zasobu   geodezyjnego na  ul. Towarowej</t>
  </si>
  <si>
    <t>Modernizacja  oczyszczalni ścieków  -  Z.SZ.  CKU  GRONOWO</t>
  </si>
  <si>
    <t xml:space="preserve">Budowa  chodników </t>
  </si>
  <si>
    <t>Poprawa  bezpieczeństwa  na   drogach   publicznych  poprzez wybudowanie   dróg  rowerowych</t>
  </si>
  <si>
    <t xml:space="preserve">Przebudowa mostu drogowego  na  drodze  powiatowej    nr  2005 Łubianka  Czarne  Błoto   w  m. Zamek  Bierzgłowski  w  km  5+247  na  rzece  Struga  Toruńska   wraz  z  dojazdami </t>
  </si>
  <si>
    <t xml:space="preserve">Przebudowa   drogi  nr  2006 - Rozgarty -Górsk wraz  z  budową  zatoki  parkingowej  dla  obsługi   ruchu  turystycznego   w  miejscu  pamięci   Ks.  J.Popiełuszki   w  miejscowości  Górsk  </t>
  </si>
  <si>
    <t>dotacje rozwojowe</t>
  </si>
  <si>
    <t>obligacje,wolne środki
i pożyczki</t>
  </si>
  <si>
    <t xml:space="preserve">„Adaptacja  części  pomieszczeń  na   sale   edukacyjne   w  warsztatach  szkolnych „  </t>
  </si>
  <si>
    <t>Przebudowa drogi powiatowej nr 2021C Świerczynki ÷ Kowróz ÷ Ostaszewo w km 5+321÷6+822 na dł. 1,501 km</t>
  </si>
  <si>
    <t>Przebudowa drogi powiatowej nr 2023C Chełmża ÷ Świętosław ÷ Węgorzyn w km 1+236÷3+036 na dł. 1,800 km</t>
  </si>
  <si>
    <t>Przebudowa drogi powiatowej nr 2019C Chełmża ÷ Brąchnowo ÷ Pigża w km 7+097÷9+197 na dł. 2,100 km</t>
  </si>
  <si>
    <t>Przebudowa drogi  powiatowej  nr  2019  C - Chełmża-Brąchnowo-Pigża od km 9+197 do km 10+743 -  na dł. 1,546  km</t>
  </si>
  <si>
    <t>Przebudowa ciągu  komunikacyjnego ;drogi  powiatowej   nr 2132 Sitno-Działyń - Mazowsze-Czernikowo w  km  6+259 do  km  16+725 ;  drogi nr 2044  Czernikowo-Bobrowniki-Włocławek w  km  0+815 do  km 5+090 na  łączną długość  14,741   km .</t>
  </si>
  <si>
    <t xml:space="preserve">Centrala  telefoniczna </t>
  </si>
  <si>
    <t xml:space="preserve">Uzupełnienie  udziału  częsci nieruchomości </t>
  </si>
  <si>
    <t xml:space="preserve">Zakup  udziałów w  spółce  Szpital  Powiatowy   w  Chełmży </t>
  </si>
  <si>
    <t xml:space="preserve">Roboty  budowlane  związane   z  montażem   windy  towarowej  i  dostosowaniem  ciągu  komunikacyjnego  pomiędzy  kuchnią    a   windą  do przepisów   sanitarnych </t>
  </si>
  <si>
    <t>Adaptacja   istniejącej   sali  lekcyjnej   na  pomieszczenia   sanitarne   z  Z.Sz.  Chełmża</t>
  </si>
  <si>
    <t xml:space="preserve">Modernizacja  oczyszczalni ścieków  -  DPS   Browina </t>
  </si>
  <si>
    <t xml:space="preserve">Wykonanie  instalacji kamer  telewizyjnych  -monitoring  obiektu   w  DPS  Wielka  Nieszawka </t>
  </si>
  <si>
    <t>Regały  przesuwne   dla  potrzeb   zasobu   geodezyjnego,skaner,ksero, klimatyzatory  inne</t>
  </si>
  <si>
    <t>J.W.</t>
  </si>
  <si>
    <t>J.W</t>
  </si>
  <si>
    <t>Modernizacja   systemu   dróg  powiatowych  łączących  się   z  drogami  wyższej  kategorii  szansą   na  poprawę  konkurencyjności  gospodarczej   , wzrost   atrakcyjności  oraz  poziomu   bezpieczeństwa .</t>
  </si>
  <si>
    <t>„ Przebudowa  i  dostosowanie   do  obowiązujących   standardów dla  Domu  Pomocy  Społecznej   budynku  Zespołu   nr   2   DPS   w  Browinie „  .</t>
  </si>
  <si>
    <t xml:space="preserve">Zagospodarowanie terenów sportowych Szkół  Podstawowych oraz  Gimnazjum   w  Chełmżyw tym  zagospodarowanie terenu  sportowego Zespołu  Szkół Specjalnych   w  Chełmży </t>
  </si>
  <si>
    <t>600/921</t>
  </si>
  <si>
    <t>60014/92195</t>
  </si>
  <si>
    <t>Dział</t>
  </si>
  <si>
    <t>Rozdz.</t>
  </si>
  <si>
    <t>Nazwa zadania inwestycyjnego
i okres realizacji
(w latach)</t>
  </si>
  <si>
    <t>§**</t>
  </si>
  <si>
    <t>z tego źródła finansowania</t>
  </si>
  <si>
    <t>Poprawa  bezpieczeństwa  na   drogach   publicznych  poprzez wybudowanie   dróg  rowerowych .</t>
  </si>
  <si>
    <t>Projeky-  UE</t>
  </si>
  <si>
    <t xml:space="preserve">Przyłącze gazowe -  Z.SZ. w Chełmży </t>
  </si>
  <si>
    <t>Przełożenie pokrycia dachu na segmencie "A" budynku -  DPS   WIELKA  NIESZAWKA  (  28.500  zł  ),  termoizolacja  obiektu  i  termoizolacja  obiektu   w  DPS  Pigża ( 10.000  zł  )</t>
  </si>
  <si>
    <t>Budynek  Zespołu   nr   2   DPS   w  Browinie   .</t>
  </si>
  <si>
    <t>zakup  serwera</t>
  </si>
  <si>
    <t>Plan  wydatków  2009</t>
  </si>
  <si>
    <t>Realizacja   wydatków  2009</t>
  </si>
  <si>
    <t xml:space="preserve">Standaryzacja   DPS  Pigża(  wanna ),   wydatki   w  DPS  Browina </t>
  </si>
  <si>
    <t>STOPIEŃ  REALIZACJI  ZADAŃ   INWESTYCYJNYCH   W  ROKU  2009</t>
  </si>
  <si>
    <t xml:space="preserve">środki  funduszy  celowych </t>
  </si>
  <si>
    <t xml:space="preserve">dotacje  celowe  z  NPPDL na  lata 2008-2011  i  dotacje  województwa </t>
  </si>
  <si>
    <t>dochody pozostałe  jst,</t>
  </si>
  <si>
    <t>RAZEM  INWESTYCJE w  tym  :</t>
  </si>
  <si>
    <t>1.  z  budżetu  powiatu</t>
  </si>
  <si>
    <t>2.  z  budżetu funduszy   celowych  powiatu</t>
  </si>
  <si>
    <t>dochody  pozostałe   jst,</t>
  </si>
  <si>
    <t>Nazwa  realizowanego   zadania</t>
  </si>
  <si>
    <t>r.</t>
  </si>
  <si>
    <t>p.</t>
  </si>
  <si>
    <t>dz.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</si>
</sst>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00"/>
    <numFmt numFmtId="170" formatCode="[$-415]d\ mmmm\ yyyy"/>
    <numFmt numFmtId="171" formatCode="#,##0.0"/>
    <numFmt numFmtId="172" formatCode="#,##0.00&quot; zł&quot;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1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">
      <pane ySplit="6" topLeftCell="A42" activePane="bottomLeft" state="frozen"/>
      <selection pane="topLeft" activeCell="A4" sqref="A4"/>
      <selection pane="bottomLeft" activeCell="F43" sqref="F43"/>
    </sheetView>
  </sheetViews>
  <sheetFormatPr defaultColWidth="9.00390625" defaultRowHeight="12.75"/>
  <cols>
    <col min="1" max="1" width="5.625" style="5" customWidth="1"/>
    <col min="2" max="2" width="7.75390625" style="5" customWidth="1"/>
    <col min="3" max="3" width="4.875" style="5" customWidth="1"/>
    <col min="4" max="4" width="18.25390625" style="5" customWidth="1"/>
    <col min="5" max="5" width="12.375" style="5" customWidth="1"/>
    <col min="6" max="6" width="10.125" style="5" customWidth="1"/>
    <col min="7" max="7" width="11.25390625" style="9" bestFit="1" customWidth="1"/>
    <col min="8" max="8" width="9.125" style="5" customWidth="1"/>
    <col min="9" max="9" width="11.625" style="5" customWidth="1"/>
    <col min="10" max="10" width="12.375" style="5" customWidth="1"/>
    <col min="11" max="12" width="10.125" style="5" customWidth="1"/>
    <col min="13" max="13" width="11.25390625" style="9" bestFit="1" customWidth="1"/>
    <col min="14" max="14" width="9.125" style="5" customWidth="1"/>
    <col min="15" max="15" width="11.625" style="5" customWidth="1"/>
    <col min="16" max="16384" width="9.125" style="5" customWidth="1"/>
  </cols>
  <sheetData>
    <row r="1" spans="1:15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0.5" customHeight="1">
      <c r="A2" s="1"/>
      <c r="B2" s="1"/>
      <c r="C2" s="1"/>
      <c r="D2" s="1"/>
      <c r="E2" s="1"/>
      <c r="F2" s="1"/>
      <c r="G2" s="8"/>
      <c r="H2" s="1"/>
      <c r="I2" s="1"/>
      <c r="J2" s="1"/>
      <c r="K2" s="1"/>
      <c r="L2" s="1"/>
      <c r="M2" s="8"/>
      <c r="N2" s="1"/>
      <c r="O2" s="1"/>
    </row>
    <row r="3" spans="1:15" s="3" customFormat="1" ht="19.5" customHeight="1">
      <c r="A3" s="11" t="s">
        <v>39</v>
      </c>
      <c r="B3" s="12" t="s">
        <v>40</v>
      </c>
      <c r="C3" s="13" t="s">
        <v>42</v>
      </c>
      <c r="D3" s="10" t="s">
        <v>41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18" customFormat="1" ht="19.5" customHeight="1">
      <c r="A4" s="14"/>
      <c r="B4" s="15" t="s">
        <v>53</v>
      </c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3" customFormat="1" ht="19.5" customHeight="1">
      <c r="A5" s="39" t="s">
        <v>64</v>
      </c>
      <c r="B5" s="39" t="s">
        <v>62</v>
      </c>
      <c r="C5" s="40" t="s">
        <v>63</v>
      </c>
      <c r="D5" s="41" t="s">
        <v>61</v>
      </c>
      <c r="E5" s="41" t="s">
        <v>50</v>
      </c>
      <c r="F5" s="41" t="s">
        <v>43</v>
      </c>
      <c r="G5" s="41"/>
      <c r="H5" s="41"/>
      <c r="I5" s="41"/>
      <c r="J5" s="41" t="s">
        <v>51</v>
      </c>
      <c r="K5" s="41" t="s">
        <v>43</v>
      </c>
      <c r="L5" s="41"/>
      <c r="M5" s="41"/>
      <c r="N5" s="41"/>
      <c r="O5" s="41"/>
    </row>
    <row r="6" spans="1:15" s="3" customFormat="1" ht="48" customHeight="1">
      <c r="A6" s="39"/>
      <c r="B6" s="39"/>
      <c r="C6" s="40"/>
      <c r="D6" s="41"/>
      <c r="E6" s="41"/>
      <c r="F6" s="42" t="s">
        <v>60</v>
      </c>
      <c r="G6" s="43" t="s">
        <v>17</v>
      </c>
      <c r="H6" s="42" t="s">
        <v>0</v>
      </c>
      <c r="I6" s="42" t="s">
        <v>16</v>
      </c>
      <c r="J6" s="41"/>
      <c r="K6" s="42" t="s">
        <v>56</v>
      </c>
      <c r="L6" s="42" t="s">
        <v>55</v>
      </c>
      <c r="M6" s="43" t="s">
        <v>17</v>
      </c>
      <c r="N6" s="42" t="s">
        <v>54</v>
      </c>
      <c r="O6" s="42" t="s">
        <v>16</v>
      </c>
    </row>
    <row r="7" spans="1:15" s="3" customFormat="1" ht="19.5" customHeight="1">
      <c r="A7" s="39"/>
      <c r="B7" s="39"/>
      <c r="C7" s="40"/>
      <c r="D7" s="41"/>
      <c r="E7" s="41"/>
      <c r="F7" s="42"/>
      <c r="G7" s="43"/>
      <c r="H7" s="42"/>
      <c r="I7" s="42"/>
      <c r="J7" s="41"/>
      <c r="K7" s="42"/>
      <c r="L7" s="42"/>
      <c r="M7" s="43"/>
      <c r="N7" s="42"/>
      <c r="O7" s="42"/>
    </row>
    <row r="8" spans="1:15" s="20" customFormat="1" ht="36" customHeight="1">
      <c r="A8" s="39"/>
      <c r="B8" s="39"/>
      <c r="C8" s="40"/>
      <c r="D8" s="41"/>
      <c r="E8" s="41"/>
      <c r="F8" s="42"/>
      <c r="G8" s="43"/>
      <c r="H8" s="42"/>
      <c r="I8" s="42"/>
      <c r="J8" s="41"/>
      <c r="K8" s="42"/>
      <c r="L8" s="42"/>
      <c r="M8" s="43"/>
      <c r="N8" s="42"/>
      <c r="O8" s="42"/>
    </row>
    <row r="9" spans="1:15" s="33" customFormat="1" ht="18" customHeight="1">
      <c r="A9" s="2">
        <v>1</v>
      </c>
      <c r="B9" s="2">
        <v>2</v>
      </c>
      <c r="C9" s="2">
        <v>3</v>
      </c>
      <c r="D9" s="2">
        <v>4</v>
      </c>
      <c r="E9" s="44">
        <v>5</v>
      </c>
      <c r="F9" s="2">
        <v>6</v>
      </c>
      <c r="G9" s="2">
        <v>7</v>
      </c>
      <c r="H9" s="2">
        <v>8</v>
      </c>
      <c r="I9" s="2">
        <v>9</v>
      </c>
      <c r="J9" s="44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s="19" customFormat="1" ht="165.75">
      <c r="A10" s="23">
        <v>600</v>
      </c>
      <c r="B10" s="23">
        <v>60014</v>
      </c>
      <c r="C10" s="23"/>
      <c r="D10" s="29" t="s">
        <v>34</v>
      </c>
      <c r="E10" s="45">
        <f aca="true" t="shared" si="0" ref="E10:O10">SUM(E12:E18)</f>
        <v>10552305</v>
      </c>
      <c r="F10" s="24">
        <f t="shared" si="0"/>
        <v>4580133</v>
      </c>
      <c r="G10" s="24">
        <f t="shared" si="0"/>
        <v>4227000</v>
      </c>
      <c r="H10" s="24">
        <f t="shared" si="0"/>
        <v>0</v>
      </c>
      <c r="I10" s="24">
        <f t="shared" si="0"/>
        <v>1745172</v>
      </c>
      <c r="J10" s="45">
        <f t="shared" si="0"/>
        <v>10533352</v>
      </c>
      <c r="K10" s="24">
        <f>SUM(K12:K18)</f>
        <v>1601780</v>
      </c>
      <c r="L10" s="24">
        <f>SUM(L12:L18)</f>
        <v>3077867</v>
      </c>
      <c r="M10" s="24">
        <f t="shared" si="0"/>
        <v>4227000</v>
      </c>
      <c r="N10" s="24">
        <f t="shared" si="0"/>
        <v>0</v>
      </c>
      <c r="O10" s="24">
        <f t="shared" si="0"/>
        <v>1626705</v>
      </c>
    </row>
    <row r="11" spans="1:15" s="4" customFormat="1" ht="14.25">
      <c r="A11" s="23"/>
      <c r="B11" s="23"/>
      <c r="C11" s="23"/>
      <c r="D11" s="30" t="s">
        <v>5</v>
      </c>
      <c r="E11" s="46"/>
      <c r="F11" s="23"/>
      <c r="G11" s="23"/>
      <c r="H11" s="23"/>
      <c r="I11" s="23"/>
      <c r="J11" s="46"/>
      <c r="K11" s="23"/>
      <c r="L11" s="23"/>
      <c r="M11" s="23"/>
      <c r="N11" s="23"/>
      <c r="O11" s="23"/>
    </row>
    <row r="12" spans="1:15" ht="89.25">
      <c r="A12" s="23" t="s">
        <v>8</v>
      </c>
      <c r="B12" s="25" t="s">
        <v>33</v>
      </c>
      <c r="C12" s="26">
        <v>605</v>
      </c>
      <c r="D12" s="31" t="s">
        <v>19</v>
      </c>
      <c r="E12" s="47">
        <f aca="true" t="shared" si="1" ref="E12:E17">SUM(F12:I12)</f>
        <v>988419</v>
      </c>
      <c r="F12" s="23">
        <f>98842+1367</f>
        <v>100209</v>
      </c>
      <c r="G12" s="23">
        <f>395367-1367</f>
        <v>394000</v>
      </c>
      <c r="H12" s="23"/>
      <c r="I12" s="23">
        <v>494210</v>
      </c>
      <c r="J12" s="47">
        <f aca="true" t="shared" si="2" ref="J12:J17">SUM(K12:O12)</f>
        <v>987762</v>
      </c>
      <c r="K12" s="23">
        <f>98842+1367-657+27288</f>
        <v>126840</v>
      </c>
      <c r="L12" s="23"/>
      <c r="M12" s="23">
        <f>395367-1367</f>
        <v>394000</v>
      </c>
      <c r="N12" s="23"/>
      <c r="O12" s="23">
        <f>494210-27288</f>
        <v>466922</v>
      </c>
    </row>
    <row r="13" spans="1:15" ht="89.25">
      <c r="A13" s="23" t="s">
        <v>33</v>
      </c>
      <c r="B13" s="25" t="s">
        <v>33</v>
      </c>
      <c r="C13" s="26">
        <v>605</v>
      </c>
      <c r="D13" s="7" t="s">
        <v>20</v>
      </c>
      <c r="E13" s="47">
        <f t="shared" si="1"/>
        <v>1368278</v>
      </c>
      <c r="F13" s="23">
        <f>136828+1311</f>
        <v>138139</v>
      </c>
      <c r="G13" s="23">
        <f>547311-1311</f>
        <v>546000</v>
      </c>
      <c r="H13" s="23"/>
      <c r="I13" s="23">
        <v>684139</v>
      </c>
      <c r="J13" s="47">
        <f t="shared" si="2"/>
        <v>1367884</v>
      </c>
      <c r="K13" s="23">
        <f>136828+1311-394+62121</f>
        <v>199866</v>
      </c>
      <c r="L13" s="23"/>
      <c r="M13" s="23">
        <f>547311-1311</f>
        <v>546000</v>
      </c>
      <c r="N13" s="23"/>
      <c r="O13" s="23">
        <f>684139-62121</f>
        <v>622018</v>
      </c>
    </row>
    <row r="14" spans="1:15" ht="76.5">
      <c r="A14" s="23" t="s">
        <v>33</v>
      </c>
      <c r="B14" s="25" t="s">
        <v>33</v>
      </c>
      <c r="C14" s="26">
        <v>605</v>
      </c>
      <c r="D14" s="7" t="s">
        <v>21</v>
      </c>
      <c r="E14" s="47">
        <f t="shared" si="1"/>
        <v>1149579</v>
      </c>
      <c r="F14" s="23">
        <f>114958+798</f>
        <v>115756</v>
      </c>
      <c r="G14" s="23">
        <f>467798-798</f>
        <v>467000</v>
      </c>
      <c r="H14" s="23"/>
      <c r="I14" s="23">
        <v>566823</v>
      </c>
      <c r="J14" s="47">
        <f t="shared" si="2"/>
        <v>1149186</v>
      </c>
      <c r="K14" s="23">
        <f>114958+798-393+29058</f>
        <v>144421</v>
      </c>
      <c r="L14" s="23"/>
      <c r="M14" s="23">
        <f>467798-798</f>
        <v>467000</v>
      </c>
      <c r="N14" s="23"/>
      <c r="O14" s="23">
        <f>566823-29058</f>
        <v>537765</v>
      </c>
    </row>
    <row r="15" spans="1:15" ht="191.25">
      <c r="A15" s="23" t="s">
        <v>33</v>
      </c>
      <c r="B15" s="25" t="s">
        <v>33</v>
      </c>
      <c r="C15" s="26">
        <v>605</v>
      </c>
      <c r="D15" s="29" t="s">
        <v>23</v>
      </c>
      <c r="E15" s="47">
        <f t="shared" si="1"/>
        <v>5263063</v>
      </c>
      <c r="F15" s="23">
        <f>526306+2610356+11401</f>
        <v>3148063</v>
      </c>
      <c r="G15" s="23">
        <f>2126401-11401</f>
        <v>2115000</v>
      </c>
      <c r="H15" s="23"/>
      <c r="I15" s="23"/>
      <c r="J15" s="47">
        <f t="shared" si="2"/>
        <v>5252231</v>
      </c>
      <c r="K15" s="23">
        <f>526306+2610356+11401-10832-2610356</f>
        <v>526875</v>
      </c>
      <c r="L15" s="23">
        <v>2610356</v>
      </c>
      <c r="M15" s="23">
        <f>2126401-11401</f>
        <v>2115000</v>
      </c>
      <c r="N15" s="23"/>
      <c r="O15" s="23"/>
    </row>
    <row r="16" spans="1:15" ht="89.25">
      <c r="A16" s="23" t="s">
        <v>33</v>
      </c>
      <c r="B16" s="25" t="s">
        <v>33</v>
      </c>
      <c r="C16" s="26">
        <v>605</v>
      </c>
      <c r="D16" s="29" t="s">
        <v>22</v>
      </c>
      <c r="E16" s="47">
        <f t="shared" si="1"/>
        <v>445488</v>
      </c>
      <c r="F16" s="23">
        <f>217510+44550+2+426</f>
        <v>262488</v>
      </c>
      <c r="G16" s="23">
        <f>183426-426</f>
        <v>183000</v>
      </c>
      <c r="H16" s="23"/>
      <c r="I16" s="23"/>
      <c r="J16" s="47">
        <f t="shared" si="2"/>
        <v>445486</v>
      </c>
      <c r="K16" s="23">
        <f>217510+44550+2+426-2-217511</f>
        <v>44975</v>
      </c>
      <c r="L16" s="23">
        <v>217511</v>
      </c>
      <c r="M16" s="23">
        <f>183426-426</f>
        <v>183000</v>
      </c>
      <c r="N16" s="23"/>
      <c r="O16" s="23"/>
    </row>
    <row r="17" spans="1:15" ht="62.25" customHeight="1">
      <c r="A17" s="26" t="s">
        <v>37</v>
      </c>
      <c r="B17" s="26" t="s">
        <v>38</v>
      </c>
      <c r="C17" s="26">
        <v>605</v>
      </c>
      <c r="D17" s="7" t="s">
        <v>15</v>
      </c>
      <c r="E17" s="47">
        <f t="shared" si="1"/>
        <v>397471</v>
      </c>
      <c r="F17" s="27">
        <f>250000+27471</f>
        <v>277471</v>
      </c>
      <c r="G17" s="27">
        <f>147471-27471</f>
        <v>120000</v>
      </c>
      <c r="H17" s="27"/>
      <c r="I17" s="27"/>
      <c r="J17" s="47">
        <f t="shared" si="2"/>
        <v>390796</v>
      </c>
      <c r="K17" s="27">
        <f>250000+27471-6675-250000</f>
        <v>20796</v>
      </c>
      <c r="L17" s="27">
        <v>250000</v>
      </c>
      <c r="M17" s="27">
        <f>147471-27471</f>
        <v>120000</v>
      </c>
      <c r="N17" s="27"/>
      <c r="O17" s="27"/>
    </row>
    <row r="18" spans="1:15" ht="127.5">
      <c r="A18" s="25" t="s">
        <v>33</v>
      </c>
      <c r="B18" s="25" t="s">
        <v>33</v>
      </c>
      <c r="C18" s="26">
        <v>605</v>
      </c>
      <c r="D18" s="29" t="s">
        <v>14</v>
      </c>
      <c r="E18" s="47">
        <v>940007</v>
      </c>
      <c r="F18" s="27">
        <f>93581+440000+4200+226</f>
        <v>538007</v>
      </c>
      <c r="G18" s="27">
        <f>406426-4200-226</f>
        <v>402000</v>
      </c>
      <c r="H18" s="27">
        <v>0</v>
      </c>
      <c r="I18" s="27">
        <v>0</v>
      </c>
      <c r="J18" s="47">
        <v>940007</v>
      </c>
      <c r="K18" s="27">
        <f>93581+440000+4200+226</f>
        <v>538007</v>
      </c>
      <c r="L18" s="27"/>
      <c r="M18" s="27">
        <f>406426-4200-226</f>
        <v>402000</v>
      </c>
      <c r="N18" s="27">
        <v>0</v>
      </c>
      <c r="O18" s="27">
        <v>0</v>
      </c>
    </row>
    <row r="19" spans="1:15" ht="78" customHeight="1">
      <c r="A19" s="25" t="s">
        <v>32</v>
      </c>
      <c r="B19" s="25" t="s">
        <v>32</v>
      </c>
      <c r="C19" s="26">
        <v>605</v>
      </c>
      <c r="D19" s="29" t="s">
        <v>44</v>
      </c>
      <c r="E19" s="47">
        <f aca="true" t="shared" si="3" ref="E19:E28">SUM(F19:I19)</f>
        <v>403000</v>
      </c>
      <c r="F19" s="27">
        <f>325000+525000-27000+103000-103000-420000</f>
        <v>403000</v>
      </c>
      <c r="G19" s="27"/>
      <c r="H19" s="27"/>
      <c r="I19" s="27"/>
      <c r="J19" s="47">
        <f aca="true" t="shared" si="4" ref="J19:J35">SUM(K19:O19)</f>
        <v>399000</v>
      </c>
      <c r="K19" s="27">
        <f>325000+525000-27000+103000-103000-420000-4000</f>
        <v>399000</v>
      </c>
      <c r="L19" s="27"/>
      <c r="M19" s="27"/>
      <c r="N19" s="27"/>
      <c r="O19" s="27"/>
    </row>
    <row r="20" spans="1:15" ht="78" customHeight="1">
      <c r="A20" s="25" t="s">
        <v>32</v>
      </c>
      <c r="B20" s="25" t="s">
        <v>32</v>
      </c>
      <c r="C20" s="26">
        <v>605</v>
      </c>
      <c r="D20" s="29" t="s">
        <v>12</v>
      </c>
      <c r="E20" s="47">
        <f t="shared" si="3"/>
        <v>250000</v>
      </c>
      <c r="F20" s="27">
        <f>250000-43000</f>
        <v>207000</v>
      </c>
      <c r="G20" s="27">
        <v>43000</v>
      </c>
      <c r="H20" s="27"/>
      <c r="I20" s="27"/>
      <c r="J20" s="47">
        <f t="shared" si="4"/>
        <v>249961</v>
      </c>
      <c r="K20" s="27">
        <f>250000-43000-39</f>
        <v>206961</v>
      </c>
      <c r="L20" s="27"/>
      <c r="M20" s="27">
        <v>43000</v>
      </c>
      <c r="N20" s="27"/>
      <c r="O20" s="27"/>
    </row>
    <row r="21" spans="1:15" ht="25.5">
      <c r="A21" s="25">
        <v>700</v>
      </c>
      <c r="B21" s="25">
        <v>70005</v>
      </c>
      <c r="C21" s="22">
        <v>6050</v>
      </c>
      <c r="D21" s="29" t="s">
        <v>46</v>
      </c>
      <c r="E21" s="47">
        <f t="shared" si="3"/>
        <v>5400</v>
      </c>
      <c r="F21" s="27">
        <v>5400</v>
      </c>
      <c r="G21" s="27"/>
      <c r="H21" s="28"/>
      <c r="I21" s="27"/>
      <c r="J21" s="47">
        <f t="shared" si="4"/>
        <v>5313</v>
      </c>
      <c r="K21" s="27">
        <v>5313</v>
      </c>
      <c r="L21" s="27"/>
      <c r="M21" s="27"/>
      <c r="N21" s="28"/>
      <c r="O21" s="27"/>
    </row>
    <row r="22" spans="1:15" ht="38.25">
      <c r="A22" s="25">
        <v>700</v>
      </c>
      <c r="B22" s="25">
        <v>70005</v>
      </c>
      <c r="C22" s="22">
        <v>6060</v>
      </c>
      <c r="D22" s="29" t="s">
        <v>25</v>
      </c>
      <c r="E22" s="47">
        <f t="shared" si="3"/>
        <v>9000</v>
      </c>
      <c r="F22" s="27">
        <v>9000</v>
      </c>
      <c r="G22" s="27"/>
      <c r="H22" s="28"/>
      <c r="I22" s="27"/>
      <c r="J22" s="47">
        <f t="shared" si="4"/>
        <v>7207</v>
      </c>
      <c r="K22" s="27">
        <v>7207</v>
      </c>
      <c r="L22" s="27"/>
      <c r="M22" s="27"/>
      <c r="N22" s="28"/>
      <c r="O22" s="27"/>
    </row>
    <row r="23" spans="1:15" ht="70.5" customHeight="1">
      <c r="A23" s="26">
        <v>750</v>
      </c>
      <c r="B23" s="26">
        <v>75020</v>
      </c>
      <c r="C23" s="25">
        <v>606</v>
      </c>
      <c r="D23" s="32" t="s">
        <v>4</v>
      </c>
      <c r="E23" s="47">
        <f t="shared" si="3"/>
        <v>45500</v>
      </c>
      <c r="F23" s="27">
        <v>45500</v>
      </c>
      <c r="G23" s="27"/>
      <c r="H23" s="28"/>
      <c r="I23" s="27"/>
      <c r="J23" s="47">
        <f t="shared" si="4"/>
        <v>43881</v>
      </c>
      <c r="K23" s="25">
        <v>43881</v>
      </c>
      <c r="L23" s="25"/>
      <c r="M23" s="27"/>
      <c r="N23" s="28"/>
      <c r="O23" s="27"/>
    </row>
    <row r="24" spans="1:15" ht="76.5">
      <c r="A24" s="25">
        <v>750</v>
      </c>
      <c r="B24" s="25">
        <v>75020</v>
      </c>
      <c r="C24" s="23">
        <v>605</v>
      </c>
      <c r="D24" s="29" t="s">
        <v>9</v>
      </c>
      <c r="E24" s="47">
        <f t="shared" si="3"/>
        <v>61000</v>
      </c>
      <c r="F24" s="27">
        <v>61000</v>
      </c>
      <c r="G24" s="27"/>
      <c r="H24" s="28"/>
      <c r="I24" s="27"/>
      <c r="J24" s="47">
        <f t="shared" si="4"/>
        <v>47811</v>
      </c>
      <c r="K24" s="25">
        <v>47811</v>
      </c>
      <c r="L24" s="25"/>
      <c r="M24" s="27"/>
      <c r="N24" s="28"/>
      <c r="O24" s="27"/>
    </row>
    <row r="25" spans="1:15" ht="12.75">
      <c r="A25" s="25">
        <v>852</v>
      </c>
      <c r="B25" s="25">
        <v>85218</v>
      </c>
      <c r="C25" s="23">
        <v>606</v>
      </c>
      <c r="D25" s="29" t="s">
        <v>49</v>
      </c>
      <c r="E25" s="47">
        <f t="shared" si="3"/>
        <v>8000</v>
      </c>
      <c r="F25" s="27">
        <v>8000</v>
      </c>
      <c r="G25" s="27"/>
      <c r="H25" s="28"/>
      <c r="I25" s="27"/>
      <c r="J25" s="47">
        <f t="shared" si="4"/>
        <v>8000</v>
      </c>
      <c r="K25" s="27">
        <v>8000</v>
      </c>
      <c r="L25" s="27"/>
      <c r="M25" s="27"/>
      <c r="N25" s="28"/>
      <c r="O25" s="27"/>
    </row>
    <row r="26" spans="1:15" ht="76.5">
      <c r="A26" s="25">
        <v>801</v>
      </c>
      <c r="B26" s="25">
        <v>80130</v>
      </c>
      <c r="C26" s="25">
        <v>605</v>
      </c>
      <c r="D26" s="29" t="s">
        <v>28</v>
      </c>
      <c r="E26" s="47">
        <f t="shared" si="3"/>
        <v>48000</v>
      </c>
      <c r="F26" s="27"/>
      <c r="G26" s="27">
        <v>48000</v>
      </c>
      <c r="H26" s="28"/>
      <c r="I26" s="27"/>
      <c r="J26" s="47">
        <f t="shared" si="4"/>
        <v>47988</v>
      </c>
      <c r="K26" s="27"/>
      <c r="L26" s="27"/>
      <c r="M26" s="25">
        <v>47988</v>
      </c>
      <c r="N26" s="28"/>
      <c r="O26" s="27"/>
    </row>
    <row r="27" spans="1:15" ht="63.75">
      <c r="A27" s="25">
        <v>801</v>
      </c>
      <c r="B27" s="25">
        <v>80130</v>
      </c>
      <c r="C27" s="25">
        <v>605</v>
      </c>
      <c r="D27" s="29" t="s">
        <v>18</v>
      </c>
      <c r="E27" s="47">
        <f t="shared" si="3"/>
        <v>182600</v>
      </c>
      <c r="F27" s="27"/>
      <c r="G27" s="27">
        <f>230000-32000-15400</f>
        <v>182600</v>
      </c>
      <c r="H27" s="28"/>
      <c r="I27" s="27"/>
      <c r="J27" s="47">
        <f t="shared" si="4"/>
        <v>182549</v>
      </c>
      <c r="K27" s="27"/>
      <c r="L27" s="27"/>
      <c r="M27" s="25">
        <v>182549</v>
      </c>
      <c r="N27" s="28"/>
      <c r="O27" s="27"/>
    </row>
    <row r="28" spans="1:15" ht="140.25">
      <c r="A28" s="25">
        <v>801</v>
      </c>
      <c r="B28" s="25">
        <v>80130</v>
      </c>
      <c r="C28" s="25">
        <v>605</v>
      </c>
      <c r="D28" s="29" t="s">
        <v>27</v>
      </c>
      <c r="E28" s="47">
        <f t="shared" si="3"/>
        <v>32000</v>
      </c>
      <c r="F28" s="27"/>
      <c r="G28" s="27">
        <v>32000</v>
      </c>
      <c r="H28" s="28"/>
      <c r="I28" s="27"/>
      <c r="J28" s="47">
        <f t="shared" si="4"/>
        <v>31521</v>
      </c>
      <c r="K28" s="27"/>
      <c r="L28" s="27"/>
      <c r="M28" s="25">
        <v>31521</v>
      </c>
      <c r="N28" s="28"/>
      <c r="O28" s="27"/>
    </row>
    <row r="29" spans="1:15" ht="25.5">
      <c r="A29" s="25"/>
      <c r="B29" s="25"/>
      <c r="C29" s="25">
        <v>606</v>
      </c>
      <c r="D29" s="29" t="s">
        <v>24</v>
      </c>
      <c r="E29" s="47">
        <f aca="true" t="shared" si="5" ref="E29:E34">SUM(F29:I29)</f>
        <v>10000</v>
      </c>
      <c r="F29" s="27">
        <v>10000</v>
      </c>
      <c r="G29" s="27"/>
      <c r="H29" s="28"/>
      <c r="I29" s="27"/>
      <c r="J29" s="47">
        <f t="shared" si="4"/>
        <v>9955</v>
      </c>
      <c r="K29" s="27">
        <v>9955</v>
      </c>
      <c r="L29" s="27"/>
      <c r="M29" s="27"/>
      <c r="N29" s="28"/>
      <c r="O29" s="27"/>
    </row>
    <row r="30" spans="1:15" ht="140.25">
      <c r="A30" s="25">
        <v>801</v>
      </c>
      <c r="B30" s="25">
        <v>80102</v>
      </c>
      <c r="C30" s="25"/>
      <c r="D30" s="32" t="s">
        <v>36</v>
      </c>
      <c r="E30" s="47">
        <f t="shared" si="5"/>
        <v>11965</v>
      </c>
      <c r="F30" s="27">
        <v>11965</v>
      </c>
      <c r="G30" s="27"/>
      <c r="H30" s="28"/>
      <c r="I30" s="27"/>
      <c r="J30" s="47">
        <f t="shared" si="4"/>
        <v>0</v>
      </c>
      <c r="K30" s="27">
        <v>0</v>
      </c>
      <c r="L30" s="27"/>
      <c r="M30" s="27"/>
      <c r="N30" s="28"/>
      <c r="O30" s="27"/>
    </row>
    <row r="31" spans="1:15" ht="12.75">
      <c r="A31" s="25">
        <v>853</v>
      </c>
      <c r="B31" s="25">
        <v>85395</v>
      </c>
      <c r="C31" s="25"/>
      <c r="D31" s="7" t="s">
        <v>45</v>
      </c>
      <c r="E31" s="47">
        <f t="shared" si="5"/>
        <v>15200</v>
      </c>
      <c r="F31" s="27">
        <f>7200+8000</f>
        <v>15200</v>
      </c>
      <c r="G31" s="27"/>
      <c r="H31" s="28"/>
      <c r="I31" s="27"/>
      <c r="J31" s="47">
        <f t="shared" si="4"/>
        <v>15167</v>
      </c>
      <c r="K31" s="27">
        <v>15167</v>
      </c>
      <c r="L31" s="27"/>
      <c r="M31" s="27"/>
      <c r="N31" s="28"/>
      <c r="O31" s="27"/>
    </row>
    <row r="32" spans="1:15" ht="51">
      <c r="A32" s="25">
        <v>851</v>
      </c>
      <c r="B32" s="25">
        <v>85111</v>
      </c>
      <c r="C32" s="25"/>
      <c r="D32" s="7" t="s">
        <v>26</v>
      </c>
      <c r="E32" s="47">
        <f t="shared" si="5"/>
        <v>1340000</v>
      </c>
      <c r="F32" s="27"/>
      <c r="G32" s="27">
        <v>1340000</v>
      </c>
      <c r="H32" s="28"/>
      <c r="I32" s="27"/>
      <c r="J32" s="47">
        <f t="shared" si="4"/>
        <v>1340000</v>
      </c>
      <c r="K32" s="27"/>
      <c r="L32" s="27"/>
      <c r="M32" s="27">
        <v>1340000</v>
      </c>
      <c r="N32" s="28"/>
      <c r="O32" s="27"/>
    </row>
    <row r="33" spans="1:15" ht="165.75">
      <c r="A33" s="26" t="s">
        <v>3</v>
      </c>
      <c r="B33" s="26">
        <v>85201</v>
      </c>
      <c r="C33" s="25">
        <v>605</v>
      </c>
      <c r="D33" s="6" t="s">
        <v>7</v>
      </c>
      <c r="E33" s="47">
        <f t="shared" si="5"/>
        <v>1025600</v>
      </c>
      <c r="F33" s="27">
        <v>722784</v>
      </c>
      <c r="G33" s="27"/>
      <c r="H33" s="28">
        <v>302816</v>
      </c>
      <c r="I33" s="27"/>
      <c r="J33" s="47">
        <f t="shared" si="4"/>
        <v>1017200</v>
      </c>
      <c r="K33" s="27">
        <v>722784</v>
      </c>
      <c r="L33" s="27"/>
      <c r="M33" s="27"/>
      <c r="N33" s="28">
        <v>294416</v>
      </c>
      <c r="O33" s="27"/>
    </row>
    <row r="34" spans="1:15" ht="114.75">
      <c r="A34" s="26" t="s">
        <v>3</v>
      </c>
      <c r="B34" s="26">
        <v>85202</v>
      </c>
      <c r="C34" s="25">
        <v>605</v>
      </c>
      <c r="D34" s="29" t="s">
        <v>35</v>
      </c>
      <c r="E34" s="47">
        <f t="shared" si="5"/>
        <v>44800</v>
      </c>
      <c r="F34" s="27">
        <v>44800</v>
      </c>
      <c r="G34" s="27"/>
      <c r="H34" s="28"/>
      <c r="I34" s="27"/>
      <c r="J34" s="47">
        <f t="shared" si="4"/>
        <v>44800</v>
      </c>
      <c r="K34" s="27">
        <v>44800</v>
      </c>
      <c r="L34" s="27"/>
      <c r="M34" s="27"/>
      <c r="N34" s="28"/>
      <c r="O34" s="27"/>
    </row>
    <row r="35" spans="1:15" ht="51">
      <c r="A35" s="26" t="s">
        <v>3</v>
      </c>
      <c r="B35" s="26">
        <v>85202</v>
      </c>
      <c r="C35" s="25">
        <v>605</v>
      </c>
      <c r="D35" s="29" t="s">
        <v>48</v>
      </c>
      <c r="E35" s="47">
        <f aca="true" t="shared" si="6" ref="E35:E44">SUM(F35:I35)</f>
        <v>163200</v>
      </c>
      <c r="F35" s="27">
        <f>50000+112500+45500-44800</f>
        <v>163200</v>
      </c>
      <c r="G35" s="27"/>
      <c r="H35" s="28"/>
      <c r="I35" s="27"/>
      <c r="J35" s="47">
        <f t="shared" si="4"/>
        <v>162482</v>
      </c>
      <c r="K35" s="27">
        <v>162482</v>
      </c>
      <c r="L35" s="27"/>
      <c r="M35" s="27"/>
      <c r="N35" s="28"/>
      <c r="O35" s="27"/>
    </row>
    <row r="36" spans="1:15" ht="76.5">
      <c r="A36" s="26">
        <v>852</v>
      </c>
      <c r="B36" s="26">
        <v>85202</v>
      </c>
      <c r="C36" s="25">
        <v>605</v>
      </c>
      <c r="D36" s="29" t="s">
        <v>30</v>
      </c>
      <c r="E36" s="47">
        <f>SUM(F36:I36)</f>
        <v>12000</v>
      </c>
      <c r="F36" s="27">
        <v>12000</v>
      </c>
      <c r="G36" s="27"/>
      <c r="H36" s="28"/>
      <c r="I36" s="27"/>
      <c r="J36" s="47">
        <f aca="true" t="shared" si="7" ref="J36:J44">SUM(K36:O36)</f>
        <v>12000</v>
      </c>
      <c r="K36" s="27">
        <v>12000</v>
      </c>
      <c r="L36" s="27"/>
      <c r="M36" s="27"/>
      <c r="N36" s="28"/>
      <c r="O36" s="27"/>
    </row>
    <row r="37" spans="1:15" ht="51">
      <c r="A37" s="26"/>
      <c r="B37" s="26">
        <v>85202</v>
      </c>
      <c r="C37" s="25">
        <v>606</v>
      </c>
      <c r="D37" s="32" t="s">
        <v>52</v>
      </c>
      <c r="E37" s="47">
        <f t="shared" si="6"/>
        <v>39150</v>
      </c>
      <c r="F37" s="27">
        <f>30000+9150</f>
        <v>39150</v>
      </c>
      <c r="G37" s="27"/>
      <c r="H37" s="28"/>
      <c r="I37" s="27"/>
      <c r="J37" s="47">
        <f t="shared" si="7"/>
        <v>39003</v>
      </c>
      <c r="K37" s="27">
        <f>9150+29853</f>
        <v>39003</v>
      </c>
      <c r="L37" s="27"/>
      <c r="M37" s="27"/>
      <c r="N37" s="28"/>
      <c r="O37" s="27"/>
    </row>
    <row r="38" spans="1:15" ht="51">
      <c r="A38" s="25"/>
      <c r="B38" s="35" t="s">
        <v>2</v>
      </c>
      <c r="C38" s="35"/>
      <c r="D38" s="7" t="s">
        <v>11</v>
      </c>
      <c r="E38" s="47">
        <f t="shared" si="6"/>
        <v>190500</v>
      </c>
      <c r="F38" s="27"/>
      <c r="G38" s="27"/>
      <c r="H38" s="28">
        <v>190500</v>
      </c>
      <c r="I38" s="27"/>
      <c r="J38" s="47">
        <f t="shared" si="7"/>
        <v>190056</v>
      </c>
      <c r="K38" s="27"/>
      <c r="L38" s="27"/>
      <c r="M38" s="27"/>
      <c r="N38" s="28">
        <v>190056</v>
      </c>
      <c r="O38" s="27"/>
    </row>
    <row r="39" spans="1:15" ht="51">
      <c r="A39" s="25"/>
      <c r="B39" s="35" t="s">
        <v>2</v>
      </c>
      <c r="C39" s="35"/>
      <c r="D39" s="7" t="s">
        <v>29</v>
      </c>
      <c r="E39" s="47">
        <f>SUM(F39:I39)</f>
        <v>5390</v>
      </c>
      <c r="F39" s="27"/>
      <c r="G39" s="27"/>
      <c r="H39" s="28">
        <v>5390</v>
      </c>
      <c r="I39" s="27"/>
      <c r="J39" s="47">
        <f t="shared" si="7"/>
        <v>5389</v>
      </c>
      <c r="K39" s="27"/>
      <c r="L39" s="27"/>
      <c r="M39" s="27"/>
      <c r="N39" s="28">
        <v>5389</v>
      </c>
      <c r="O39" s="27"/>
    </row>
    <row r="40" spans="1:15" ht="102">
      <c r="A40" s="25"/>
      <c r="B40" s="35" t="s">
        <v>2</v>
      </c>
      <c r="C40" s="35"/>
      <c r="D40" s="7" t="s">
        <v>6</v>
      </c>
      <c r="E40" s="47">
        <f t="shared" si="6"/>
        <v>114000</v>
      </c>
      <c r="F40" s="27"/>
      <c r="G40" s="27"/>
      <c r="H40" s="28">
        <v>114000</v>
      </c>
      <c r="I40" s="27"/>
      <c r="J40" s="47">
        <f t="shared" si="7"/>
        <v>113924</v>
      </c>
      <c r="K40" s="27"/>
      <c r="L40" s="27"/>
      <c r="M40" s="27"/>
      <c r="N40" s="28">
        <v>113924</v>
      </c>
      <c r="O40" s="27"/>
    </row>
    <row r="41" spans="1:15" ht="153">
      <c r="A41" s="25"/>
      <c r="B41" s="35" t="s">
        <v>2</v>
      </c>
      <c r="C41" s="35"/>
      <c r="D41" s="6" t="s">
        <v>47</v>
      </c>
      <c r="E41" s="47">
        <f t="shared" si="6"/>
        <v>38500</v>
      </c>
      <c r="F41" s="27"/>
      <c r="G41" s="27"/>
      <c r="H41" s="28">
        <v>38500</v>
      </c>
      <c r="I41" s="27"/>
      <c r="J41" s="47">
        <f t="shared" si="7"/>
        <v>36246</v>
      </c>
      <c r="K41" s="27"/>
      <c r="L41" s="27"/>
      <c r="M41" s="27"/>
      <c r="N41" s="28">
        <v>36246</v>
      </c>
      <c r="O41" s="27"/>
    </row>
    <row r="42" spans="1:15" ht="89.25">
      <c r="A42" s="25">
        <v>6119</v>
      </c>
      <c r="B42" s="35" t="s">
        <v>2</v>
      </c>
      <c r="C42" s="35"/>
      <c r="D42" s="29" t="s">
        <v>13</v>
      </c>
      <c r="E42" s="47">
        <f t="shared" si="6"/>
        <v>152650</v>
      </c>
      <c r="F42" s="27"/>
      <c r="G42" s="27"/>
      <c r="H42" s="28">
        <v>152650</v>
      </c>
      <c r="I42" s="27"/>
      <c r="J42" s="47">
        <f t="shared" si="7"/>
        <v>152650</v>
      </c>
      <c r="K42" s="27"/>
      <c r="L42" s="27"/>
      <c r="M42" s="27"/>
      <c r="N42" s="28">
        <v>152650</v>
      </c>
      <c r="O42" s="27"/>
    </row>
    <row r="43" spans="1:15" ht="76.5">
      <c r="A43" s="25"/>
      <c r="B43" s="35" t="s">
        <v>1</v>
      </c>
      <c r="C43" s="35"/>
      <c r="D43" s="29" t="s">
        <v>10</v>
      </c>
      <c r="E43" s="47">
        <f t="shared" si="6"/>
        <v>30500</v>
      </c>
      <c r="F43" s="27"/>
      <c r="G43" s="27"/>
      <c r="H43" s="28">
        <f>30500</f>
        <v>30500</v>
      </c>
      <c r="I43" s="27"/>
      <c r="J43" s="47">
        <f t="shared" si="7"/>
        <v>23656</v>
      </c>
      <c r="K43" s="27"/>
      <c r="L43" s="27"/>
      <c r="M43" s="27"/>
      <c r="N43" s="28">
        <v>23656</v>
      </c>
      <c r="O43" s="27"/>
    </row>
    <row r="44" spans="1:15" ht="89.25" customHeight="1">
      <c r="A44" s="25"/>
      <c r="B44" s="35" t="s">
        <v>1</v>
      </c>
      <c r="C44" s="35"/>
      <c r="D44" s="32" t="s">
        <v>31</v>
      </c>
      <c r="E44" s="47">
        <f t="shared" si="6"/>
        <v>160000</v>
      </c>
      <c r="F44" s="27"/>
      <c r="G44" s="27"/>
      <c r="H44" s="28">
        <f>50000+80000+30000</f>
        <v>160000</v>
      </c>
      <c r="I44" s="27"/>
      <c r="J44" s="47">
        <f t="shared" si="7"/>
        <v>155970</v>
      </c>
      <c r="K44" s="27"/>
      <c r="L44" s="27"/>
      <c r="M44" s="27"/>
      <c r="N44" s="28">
        <v>155970</v>
      </c>
      <c r="O44" s="27"/>
    </row>
    <row r="45" spans="1:15" ht="22.5" customHeight="1">
      <c r="A45" s="38" t="s">
        <v>57</v>
      </c>
      <c r="B45" s="38"/>
      <c r="C45" s="38"/>
      <c r="D45" s="38"/>
      <c r="E45" s="47">
        <f aca="true" t="shared" si="8" ref="E45:O45">SUM(E12:E44)</f>
        <v>14950260</v>
      </c>
      <c r="F45" s="27">
        <f t="shared" si="8"/>
        <v>6338132</v>
      </c>
      <c r="G45" s="27">
        <f t="shared" si="8"/>
        <v>5872600</v>
      </c>
      <c r="H45" s="27">
        <f t="shared" si="8"/>
        <v>994356</v>
      </c>
      <c r="I45" s="27">
        <f t="shared" si="8"/>
        <v>1745172</v>
      </c>
      <c r="J45" s="48">
        <f t="shared" si="8"/>
        <v>14875081</v>
      </c>
      <c r="K45" s="27">
        <f t="shared" si="8"/>
        <v>3326144</v>
      </c>
      <c r="L45" s="27">
        <f t="shared" si="8"/>
        <v>3077867</v>
      </c>
      <c r="M45" s="27">
        <f t="shared" si="8"/>
        <v>5872058</v>
      </c>
      <c r="N45" s="27">
        <f t="shared" si="8"/>
        <v>972307</v>
      </c>
      <c r="O45" s="27">
        <f t="shared" si="8"/>
        <v>1626705</v>
      </c>
    </row>
    <row r="46" spans="1:15" ht="19.5" customHeight="1">
      <c r="A46" s="34" t="s">
        <v>58</v>
      </c>
      <c r="B46" s="34"/>
      <c r="C46" s="34"/>
      <c r="D46" s="34"/>
      <c r="E46" s="48">
        <f>E45-H45</f>
        <v>13955904</v>
      </c>
      <c r="F46" s="25"/>
      <c r="G46" s="25"/>
      <c r="H46" s="25"/>
      <c r="I46" s="25"/>
      <c r="J46" s="48">
        <f>J45-N45</f>
        <v>13902774</v>
      </c>
      <c r="K46" s="25"/>
      <c r="L46" s="25"/>
      <c r="M46" s="25"/>
      <c r="N46" s="25"/>
      <c r="O46" s="25"/>
    </row>
    <row r="47" spans="1:15" ht="29.25" customHeight="1">
      <c r="A47" s="34" t="s">
        <v>59</v>
      </c>
      <c r="B47" s="34"/>
      <c r="C47" s="34"/>
      <c r="D47" s="34"/>
      <c r="E47" s="48">
        <f>E45-E46</f>
        <v>994356</v>
      </c>
      <c r="F47" s="25"/>
      <c r="G47" s="25"/>
      <c r="H47" s="25"/>
      <c r="I47" s="25"/>
      <c r="J47" s="48">
        <f>N45</f>
        <v>972307</v>
      </c>
      <c r="K47" s="25"/>
      <c r="L47" s="25"/>
      <c r="M47" s="25"/>
      <c r="N47" s="25"/>
      <c r="O47" s="25"/>
    </row>
    <row r="67" ht="12.75">
      <c r="B67" s="21"/>
    </row>
  </sheetData>
  <sheetProtection/>
  <mergeCells count="29">
    <mergeCell ref="O6:O8"/>
    <mergeCell ref="L6:L8"/>
    <mergeCell ref="A47:D47"/>
    <mergeCell ref="A1:O1"/>
    <mergeCell ref="E3:O3"/>
    <mergeCell ref="E5:E8"/>
    <mergeCell ref="B38:C38"/>
    <mergeCell ref="A45:D45"/>
    <mergeCell ref="J5:J8"/>
    <mergeCell ref="K5:O5"/>
    <mergeCell ref="K6:K8"/>
    <mergeCell ref="M6:M8"/>
    <mergeCell ref="N6:N8"/>
    <mergeCell ref="B44:C44"/>
    <mergeCell ref="B41:C41"/>
    <mergeCell ref="B40:C40"/>
    <mergeCell ref="B43:C43"/>
    <mergeCell ref="B39:C39"/>
    <mergeCell ref="D5:D8"/>
    <mergeCell ref="B5:B8"/>
    <mergeCell ref="A46:D46"/>
    <mergeCell ref="F5:I5"/>
    <mergeCell ref="F6:F8"/>
    <mergeCell ref="G6:G8"/>
    <mergeCell ref="H6:H8"/>
    <mergeCell ref="I6:I8"/>
    <mergeCell ref="B42:C42"/>
    <mergeCell ref="A5:A8"/>
    <mergeCell ref="C5:C8"/>
  </mergeCells>
  <printOptions horizontalCentered="1"/>
  <pageMargins left="0.5118110236220472" right="0.3937007874015748" top="1.1811023622047245" bottom="0.7874015748031497" header="0.5118110236220472" footer="0.5118110236220472"/>
  <pageSetup firstPageNumber="144" useFirstPageNumber="1" horizontalDpi="600" verticalDpi="600" orientation="landscape" paperSize="9" scale="80" r:id="rId1"/>
  <headerFooter alignWithMargins="0">
    <oddHeader>&amp;R&amp;9Załącznik nr 7
do uchwały Zarządu Powiatu w sprawie wykonania budżetu
Powiatu za 2009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</cp:lastModifiedBy>
  <cp:lastPrinted>2010-03-12T10:21:43Z</cp:lastPrinted>
  <dcterms:created xsi:type="dcterms:W3CDTF">1998-12-09T13:02:10Z</dcterms:created>
  <dcterms:modified xsi:type="dcterms:W3CDTF">2010-03-12T12:08:57Z</dcterms:modified>
  <cp:category/>
  <cp:version/>
  <cp:contentType/>
  <cp:contentStatus/>
</cp:coreProperties>
</file>