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<sst xmlns="http://schemas.openxmlformats.org/spreadsheetml/2006/main" count="945" uniqueCount="274">
  <si>
    <t>Dz.</t>
  </si>
  <si>
    <t>R.</t>
  </si>
  <si>
    <t>P.</t>
  </si>
  <si>
    <t>W Y S Z C Z E G Ó L N I E N I E</t>
  </si>
  <si>
    <t>.010</t>
  </si>
  <si>
    <t>ROLNICTWO I ŁOWIECTWO</t>
  </si>
  <si>
    <t>.01005</t>
  </si>
  <si>
    <t>Prace geodezyjno - urządzeniowe na potrzeby  rolnictwa</t>
  </si>
  <si>
    <t>Zakup pozostałych usług</t>
  </si>
  <si>
    <t xml:space="preserve"> </t>
  </si>
  <si>
    <t>.020</t>
  </si>
  <si>
    <t>LEŚNICTWO</t>
  </si>
  <si>
    <t>.02001</t>
  </si>
  <si>
    <t>Gospodarka leśna</t>
  </si>
  <si>
    <t>Zakup materiałów i wyposażenia</t>
  </si>
  <si>
    <t>.02002</t>
  </si>
  <si>
    <t xml:space="preserve">Nadzór nad  gospodarką leśną 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</si>
  <si>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</si>
  <si>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</si>
  <si>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</si>
  <si>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</si>
  <si>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</si>
  <si>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</si>
  <si>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</si>
  <si>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</si>
  <si>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</si>
  <si>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</si>
  <si>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</si>
  <si>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</si>
  <si>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</si>
  <si>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GOSPODARKA MIESZKANIOWA</t>
  </si>
  <si>
    <t>Gospodarka gruntami i nieruchomościami</t>
  </si>
  <si>
    <t xml:space="preserve">Zakup usług remontowych </t>
  </si>
  <si>
    <t>Gospodarka gruntami i nieruchomościami- skarb państwa</t>
  </si>
  <si>
    <t xml:space="preserve">Gospodarka gruntami i nieruchomościami- Powiat Toruński </t>
  </si>
  <si>
    <t>DZIAŁALNOŚĆ USŁUGOWA</t>
  </si>
  <si>
    <t>Zakup usług pozostałych</t>
  </si>
  <si>
    <t>w tym :</t>
  </si>
  <si>
    <t>Gospodarka gruntami i nieruchomościami- Skarb Państwa</t>
  </si>
  <si>
    <t>Nadzór budowlany</t>
  </si>
  <si>
    <t>ADMINISTRACJA PUBLICZNA</t>
  </si>
  <si>
    <t>Urzędy wojewódzkie</t>
  </si>
  <si>
    <t>Rady powiatów</t>
  </si>
  <si>
    <t>Różne wydatki na rzecz osób fizycznych</t>
  </si>
  <si>
    <t>Starostwa powiatowe</t>
  </si>
  <si>
    <t>Stypendia różne</t>
  </si>
  <si>
    <t>Komisje poborowe</t>
  </si>
  <si>
    <t xml:space="preserve">Zakup usług zdrowotnych </t>
  </si>
  <si>
    <t>Pozostała działalność</t>
  </si>
  <si>
    <t>OBSŁUGA DŁUGU PUBLICZNEGO</t>
  </si>
  <si>
    <t>RÓŻNE ROZLICZENIA</t>
  </si>
  <si>
    <t>Rezerwy ogólne i celowe</t>
  </si>
  <si>
    <t>Rezerwy</t>
  </si>
  <si>
    <t>rezerwa ogólna</t>
  </si>
  <si>
    <t>w tym:</t>
  </si>
  <si>
    <t>*</t>
  </si>
  <si>
    <t>OCHRONA ZDROWIA</t>
  </si>
  <si>
    <t>Składki na ubezpieczenia zdrowotne</t>
  </si>
  <si>
    <t>RAZEM   WYDATKI BUDŻETOWE</t>
  </si>
  <si>
    <t>Prace geodezyjne i kartograficzne (nieinwest.)</t>
  </si>
  <si>
    <t xml:space="preserve">Wpłaty  gmin i powiatów na rzecz innych jednostek samorz.teryt. oraz związków gmin i związków powiatów na dofinansowanie zadań bieżących </t>
  </si>
  <si>
    <t>Obsługa papierów wartościowych , kredytów i pożyczek jednostek samorządu terytorialnego</t>
  </si>
  <si>
    <t>Odsetki i dyskonto od krajowych skarbowych papierów wartościowych oraz pożyczek i kredytów</t>
  </si>
  <si>
    <t>BEZPIECZEŃSTWO PUBLICZNE I OCHRONA PRZECIWPOŻAROWA</t>
  </si>
  <si>
    <t xml:space="preserve">Różne  wydatki na rzecz osób fizycznych 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</si>
  <si>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</si>
  <si>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</si>
  <si>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</si>
  <si>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</si>
  <si>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</si>
  <si>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</si>
  <si>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</si>
  <si>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</si>
  <si>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</si>
  <si>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</si>
  <si>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</si>
  <si>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</si>
  <si>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</si>
  <si>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</si>
  <si>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</si>
  <si>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</si>
  <si>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</si>
  <si>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</si>
  <si>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</si>
  <si>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Urzędy Wojewódzkie </t>
  </si>
  <si>
    <t xml:space="preserve">Zakup materiałów i wyposażenia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</si>
  <si>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</si>
  <si>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</si>
  <si>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</si>
  <si>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</si>
  <si>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 xml:space="preserve">Zakup  usług  pozostałych </t>
  </si>
  <si>
    <t>Podróże  służbowe  krajowe</t>
  </si>
  <si>
    <t xml:space="preserve">Składki na ubezpiecz. zdrowotne oraz świadczenia dla osób nieobjętych obowiązkiem ubezpieczenia  zdrowotnego </t>
  </si>
  <si>
    <t>w  tym :</t>
  </si>
  <si>
    <t xml:space="preserve">Placówka Opiekuńczo - Wychowawcza w Głuchowie </t>
  </si>
  <si>
    <t>POMOC SPOŁECZNA</t>
  </si>
  <si>
    <t xml:space="preserve">Placówki Opiekuńczo-Wychowawcze </t>
  </si>
  <si>
    <t>Świadczenia społeczne</t>
  </si>
  <si>
    <t>Zakup środków żywności</t>
  </si>
  <si>
    <t>Zakup leków i materiałów medycznych</t>
  </si>
  <si>
    <t>Zakup pomocy naukowych, dydaktycznych i książek</t>
  </si>
  <si>
    <t>Zakup pomocy naukowych , dydaktycznych , książek</t>
  </si>
  <si>
    <t xml:space="preserve">PCPR  w Toruniu </t>
  </si>
  <si>
    <t>Domy pomocy społecznej</t>
  </si>
  <si>
    <t>Zakup usług zdrowotnych</t>
  </si>
  <si>
    <t xml:space="preserve">zakup  usług  pozostałych </t>
  </si>
  <si>
    <t>Opłaty na rzecz budżetów jednostek samorządu terytorialnego</t>
  </si>
  <si>
    <t>Realizacja PCPR</t>
  </si>
  <si>
    <t>Jednostki specjalistycznego poradnictwa, mieszkania chronione i ośrodki interwencji kryzysowej</t>
  </si>
  <si>
    <t>Realizacja - PCPR</t>
  </si>
  <si>
    <t>Rodziny zastępcze</t>
  </si>
  <si>
    <t>POZOSTAŁE ZADANIA W ZAKRESIE POLITYKI SPOŁECZNEJ</t>
  </si>
  <si>
    <t>Zespoły do spraw orzekania o niepełnosprawności</t>
  </si>
  <si>
    <t xml:space="preserve">PUP  w  Chełmży </t>
  </si>
  <si>
    <t>OŚWIATA I WYCHOWANIE</t>
  </si>
  <si>
    <t>Szkoła podstawowa  specjalna</t>
  </si>
  <si>
    <t>w tym:  Szkoła Specjalna w Chełmży</t>
  </si>
  <si>
    <t>Nagrody i wydatki osobowe nie zaliczone do wynagr.</t>
  </si>
  <si>
    <t>Składki na ubezpieczenie społeczne</t>
  </si>
  <si>
    <t>Gimnazja specjalne</t>
  </si>
  <si>
    <t xml:space="preserve">w tym : Gimnazjum Specjalne w Chełmży </t>
  </si>
  <si>
    <t xml:space="preserve">  </t>
  </si>
  <si>
    <t>Licea ogólnokształcące</t>
  </si>
  <si>
    <t>Dotacja podmiotowa z budżetu dla niepublicznej szkoły lub innej placówki oświatowo - wychowawczej</t>
  </si>
  <si>
    <t>w tym: FZ</t>
  </si>
  <si>
    <t xml:space="preserve">Podatek od nieruchomości </t>
  </si>
  <si>
    <t>L.O Gronowo</t>
  </si>
  <si>
    <t>Liceum Wieczorowe niepubliczne</t>
  </si>
  <si>
    <t>Szkoły  zawodowe</t>
  </si>
  <si>
    <t xml:space="preserve">Szkoła Zawodowa w Chełmży </t>
  </si>
  <si>
    <t>w tym:FZ</t>
  </si>
  <si>
    <t>Szkoła Zawodowa w Gronowie</t>
  </si>
  <si>
    <t>Starostwo Powiatowe w Toruniu</t>
  </si>
  <si>
    <t>Dotacje celowe przekazane gminie na zadania bieżące realizowane na podstawie porozumień (umów) miedzy jednostkami samorządu terytorialnego</t>
  </si>
  <si>
    <t>Szkoły artystyczne</t>
  </si>
  <si>
    <t xml:space="preserve">w tym : Szkoła Muzyczna I Stopnia w Chełmży </t>
  </si>
  <si>
    <t>Szkoły zawodowe specjalne</t>
  </si>
  <si>
    <t xml:space="preserve">w tym : Szkoła Zawodowa Specjalna w Chełmży 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</si>
  <si>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</si>
  <si>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</si>
  <si>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Starostwo Powiatowe</t>
  </si>
  <si>
    <t>Zakup  usług pozostałych</t>
  </si>
  <si>
    <t xml:space="preserve">w tym: </t>
  </si>
  <si>
    <t>* Nagrody Starosty- Starostwo Powiatowe</t>
  </si>
  <si>
    <t>* Pozostała działalność-Starostwo Powiatowe</t>
  </si>
  <si>
    <t>* Księgowość w Chełmży</t>
  </si>
  <si>
    <t>EDUKACYJNA OPIEKA WYCHOWAWCZA</t>
  </si>
  <si>
    <t>Świetlice szkolne</t>
  </si>
  <si>
    <t>w tym : świetlica szkolna w Z.Sz.Specjalnych w Chełmży</t>
  </si>
  <si>
    <t>Dotacje celowe przekazane gminie na zadania bieżące realizowane na podstawie  porozumień (umów) p.jednostkami samorządu terytorialnego</t>
  </si>
  <si>
    <t>Poradnia Psychologiczno - Pedagogiczna w Chełmży</t>
  </si>
  <si>
    <t>Dotacje celowe przekazane gminie na zadania bieżące realizowane na podstawie  porozumień (umów) p. jednostkami samorządu terytorialnego</t>
  </si>
  <si>
    <t xml:space="preserve">Internaty i bursy szkolne </t>
  </si>
  <si>
    <t xml:space="preserve">Pomoc materialna dla uczniów </t>
  </si>
  <si>
    <t>KULTURA I OCHRONA DZIEDZICTWA NARODOWEGO</t>
  </si>
  <si>
    <t>Filharmonie , orkiestry , chóry i kapele</t>
  </si>
  <si>
    <t>Biblioteki</t>
  </si>
  <si>
    <t xml:space="preserve">Starostwo  Powiatowe </t>
  </si>
  <si>
    <t xml:space="preserve">DPS Browina </t>
  </si>
  <si>
    <t xml:space="preserve">Z.Sz.S. Chełmża </t>
  </si>
  <si>
    <t xml:space="preserve">Państwowa Szkoła Muzyczna I Stopnia w Chełmży </t>
  </si>
  <si>
    <t>KULTURA FIZYCZNA I SPORT</t>
  </si>
  <si>
    <t>Zadania w zakresie kultury fizycznej i sportu</t>
  </si>
  <si>
    <t xml:space="preserve">Zespół Szkół  w Chełmży </t>
  </si>
  <si>
    <t xml:space="preserve">Zakup  pozostałych  usług </t>
  </si>
  <si>
    <t xml:space="preserve">Dotacja  celowa  z  budżetu  na  finansowanie  lub  dofinansowanie  zadań  zleconych  do  realizacji  pozostałym  jednostkom  nie    zaliczanym  do  sektora  finansów  publicznych </t>
  </si>
  <si>
    <t xml:space="preserve">Dotacja  celowa  z  budżetu  na  finansowanie  lub  dofinansowanie  zadań  zleconych  do  realizacji  stowarzyszeniom </t>
  </si>
  <si>
    <t xml:space="preserve">Dotacja  celowa  z  budżetu  na  finansowanie  lub  dofinansowanie  zadań  zleconych  do  realizacji  fundacjom  </t>
  </si>
  <si>
    <t xml:space="preserve">Zakup usług pozostałych </t>
  </si>
  <si>
    <t>w tym</t>
  </si>
  <si>
    <t xml:space="preserve">* </t>
  </si>
  <si>
    <t xml:space="preserve">Komendy  Wojewódzkie  Policji </t>
  </si>
  <si>
    <t>(Zespół Szkół w Chełmży)</t>
  </si>
  <si>
    <t xml:space="preserve"> PZD   w  Toruniu</t>
  </si>
  <si>
    <t>w  tym  :</t>
  </si>
  <si>
    <t>WYDATKI BUDŻETOWE NA ROK 2005 - PLAN</t>
  </si>
  <si>
    <t xml:space="preserve">rezerwa  celowa  na  gospodarkę  remontową </t>
  </si>
  <si>
    <t>Opłaty na rzecz budżetów jednostek samorz.teryt.</t>
  </si>
  <si>
    <t>Wydatki inwestycyjne jedn.budżet</t>
  </si>
  <si>
    <t>Zakupy inwestycyjne jedn.budżet.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</si>
  <si>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</si>
  <si>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</si>
  <si>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 xml:space="preserve">Szkolnictwo  wyższe </t>
  </si>
  <si>
    <t xml:space="preserve">Pomoc  materialna  dla  studentów </t>
  </si>
  <si>
    <t xml:space="preserve">Stypendia  i  zasiłki  dla  studentów </t>
  </si>
  <si>
    <t xml:space="preserve">Opracowania  geodezyjne i kartograficzne </t>
  </si>
  <si>
    <t xml:space="preserve">Koszty  postępowania  sadowego  i  prokuratorskiego </t>
  </si>
  <si>
    <t xml:space="preserve">Obrona  cywilna  </t>
  </si>
  <si>
    <t xml:space="preserve">Dokształcanie  i  doskonalenie  nauczycieli </t>
  </si>
  <si>
    <t xml:space="preserve">Powiatowe urzędy pracy </t>
  </si>
  <si>
    <t xml:space="preserve">Poradnie psychologiczno -pedagogiczne, w  tym  poradnie  specjalistyczne </t>
  </si>
  <si>
    <t>Wydatki osobowe nie zaliczane do wynagr.</t>
  </si>
  <si>
    <t xml:space="preserve">Koszty  postępowania  sądowego  i  prokuratorskiego </t>
  </si>
  <si>
    <t xml:space="preserve">Stypendia  dla  uczniów </t>
  </si>
  <si>
    <t xml:space="preserve">Dotacje celowe przekazane gminie   na zadania bieżące realizowane na podstawie porozumień  (umów )  między jednostkami samorządu terytorialnego </t>
  </si>
  <si>
    <t>Powiatowe centra pomocy rodzinie</t>
  </si>
  <si>
    <t xml:space="preserve">Wydatki na  zakupy   inwestycyjne  jednostek  budżetowych </t>
  </si>
  <si>
    <t>Wydatki osobowe niezaliczone do wynagrodzeń</t>
  </si>
  <si>
    <t xml:space="preserve">Wydatki  inwestycyjne  jednostek  budżetowych </t>
  </si>
  <si>
    <t>Dotacje celowe przekazane gminie  na zadania  bieżące realizowane na podstawie porozumień (umów) między  jednostkami samorządu terytorialnego</t>
  </si>
  <si>
    <t xml:space="preserve">Wydatki  na  zakupy inwestycyjne  jednostek  budżetowych </t>
  </si>
  <si>
    <t xml:space="preserve">Administracja  publiczna </t>
  </si>
  <si>
    <t xml:space="preserve">Zakup  usług  przez  jednostki  samorządu  terytorialnego  od  innych  jednostek  samorządu  terytorialnego </t>
  </si>
  <si>
    <t>DPS PIGŻA</t>
  </si>
  <si>
    <t>DPS BROWINA</t>
  </si>
  <si>
    <t>DPS WIELKA NIESZAWKA</t>
  </si>
  <si>
    <t>DPS DOBRZEJEWICE</t>
  </si>
  <si>
    <t xml:space="preserve">Wynagrodzenia  bezosobowe </t>
  </si>
  <si>
    <t>L.O. CHEŁMŻA</t>
  </si>
  <si>
    <t>Wynagrodzenia bezosobowe</t>
  </si>
  <si>
    <t>Wynagrodzenie  bezosobowe</t>
  </si>
  <si>
    <t>Zakup   usług  pozostałych</t>
  </si>
  <si>
    <t>Wynagrodzenia  bezosobowe</t>
  </si>
  <si>
    <t>Wynagrodzenie bezosobowe</t>
  </si>
  <si>
    <t xml:space="preserve">Rezerwy  na  inwestycje  i  zakupy  inwestycyjne </t>
  </si>
  <si>
    <t xml:space="preserve">Podróże służbowe zagraniczne </t>
  </si>
  <si>
    <t xml:space="preserve">Programy  polityki   zdrowotnej </t>
  </si>
  <si>
    <t xml:space="preserve">Zakup  usług zdrowotnych </t>
  </si>
  <si>
    <t xml:space="preserve">Zakup  pomocy naukowych , dydaktycznych i  książek </t>
  </si>
  <si>
    <t xml:space="preserve">Stypendia  oraz  inne formy pomocy dla uczniów </t>
  </si>
  <si>
    <t xml:space="preserve">Starostwo  Powiatowe  -  stypendia  z  EFS  </t>
  </si>
  <si>
    <t>Z.SZ.CKU Gronowo-stypendia  z EFS</t>
  </si>
  <si>
    <t>Z.SZ Chełmża-stypendia  z  EFS</t>
  </si>
  <si>
    <t>Starostwo Powiatowe   w Toruniu .</t>
  </si>
  <si>
    <t>w  tym:</t>
  </si>
  <si>
    <t xml:space="preserve">Starostwo  Powiatowe w  Toruniu </t>
  </si>
  <si>
    <t xml:space="preserve"> Internat w Z.Sz.C.K.U .w Gronowie </t>
  </si>
  <si>
    <t>Zespól Szkół Chełmża</t>
  </si>
  <si>
    <t>PPP Chełmża</t>
  </si>
  <si>
    <t>Zespół Szkół Specjalnych Chełmża</t>
  </si>
  <si>
    <t>Zespół Szkół CKU Gronowo</t>
  </si>
  <si>
    <t>Szkoła Muzyczna I st. Chełmża</t>
  </si>
  <si>
    <t xml:space="preserve">Kary  i  odszkodowania     wypłacone  na  rzecz  osób  fizycznych </t>
  </si>
  <si>
    <t xml:space="preserve">Dotacja  celowa  z  budżetu  na  finansowanie  lub  dofinansowanie  zadań  zleconych  do  realizacji  stowarzyszeniom   </t>
  </si>
  <si>
    <t xml:space="preserve">Z.SZ.CKU Gronowo-STYPENDIA  MARSZAŁKA </t>
  </si>
  <si>
    <t xml:space="preserve">Zakup  środków  żywności </t>
  </si>
  <si>
    <t xml:space="preserve">Starostwo  Powiatowe  w  Toruniu </t>
  </si>
  <si>
    <t>Koszty postępowania sądowego i  prokuratorskiego</t>
  </si>
  <si>
    <t xml:space="preserve">Wpłaty  na  PFRON </t>
  </si>
  <si>
    <t>UE</t>
  </si>
  <si>
    <t xml:space="preserve">Budżet państwa </t>
  </si>
  <si>
    <t xml:space="preserve">Powiat </t>
  </si>
  <si>
    <t xml:space="preserve">razem </t>
  </si>
  <si>
    <t>uwaga:2005-  środki  z  PFOŚiGW</t>
  </si>
  <si>
    <t xml:space="preserve">  w  2006  -  z  dochodów  budżetowych </t>
  </si>
  <si>
    <t>GRONOWO -  BUDŻET :</t>
  </si>
  <si>
    <t>Budżet państwa</t>
  </si>
  <si>
    <t xml:space="preserve">Razem </t>
  </si>
  <si>
    <t xml:space="preserve">DROGI - WNIOSKI  2005  r-TURZNO </t>
  </si>
  <si>
    <t>DROGI - WNIOSKI  2005  r-Ostaszewo</t>
  </si>
  <si>
    <t xml:space="preserve">DROGI - WNIOSKI  2005  r-Kończewice </t>
  </si>
  <si>
    <t xml:space="preserve">Z.Sz.  W  CHEŁMŻY </t>
  </si>
  <si>
    <t xml:space="preserve">Z.Sz.CKU  w  Gronowie </t>
  </si>
  <si>
    <t xml:space="preserve">S.Sz.S. w   Chełmży </t>
  </si>
  <si>
    <t xml:space="preserve">Pomoc   dla  repatriantów </t>
  </si>
  <si>
    <t xml:space="preserve">Z.SZ.  W Chełmży </t>
  </si>
  <si>
    <t xml:space="preserve">Promocja jednostek  samorządu  terytorialnego </t>
  </si>
  <si>
    <t xml:space="preserve">Zakup  usług  dostępu  do  sieci  Internet </t>
  </si>
  <si>
    <t xml:space="preserve">Z.Sz.  w  Chełmży </t>
  </si>
  <si>
    <t xml:space="preserve">Z.Sz. CKU w  Gronowie   </t>
  </si>
  <si>
    <t xml:space="preserve">Szkoła  Muzyczna  w  Chełmży   </t>
  </si>
  <si>
    <t xml:space="preserve">Z.Sz.S   w  Chełmży </t>
  </si>
  <si>
    <t xml:space="preserve">Pozostała  działalność </t>
  </si>
  <si>
    <t xml:space="preserve">Kolonie o  obozy  oraz  inne  formy  wypoczynku  dzieci  i  młodzieży  szkolnej, a  także  szkolenia  młodzieży </t>
  </si>
  <si>
    <t xml:space="preserve">realizacja :Szkoła  Muzyczna  I  stopnia  w  Chełmży </t>
  </si>
  <si>
    <t xml:space="preserve">Załącznik  nr  2  do  uchwały  Zarządu    Powiatu  Toruńskiego </t>
  </si>
  <si>
    <t>PLAN  WYDATKÓW  BUDŻETOWYCH  WG  STANU  30.06.05R.</t>
  </si>
  <si>
    <t xml:space="preserve">%  WYKONANIA </t>
  </si>
  <si>
    <t>Stypendia oraz inne formy pomocy dla uczniów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</si>
  <si>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</si>
  <si>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WYKONANIE  WG  STANU   NA  DZIEŃ  30.06.05  R. </t>
  </si>
  <si>
    <t>Wpłaty  na  PFRON</t>
  </si>
  <si>
    <t xml:space="preserve">Z.SZ Chełmża-stypendia  MARSZAŁKA </t>
  </si>
  <si>
    <t>w  sprawie  sprawozdania z  wykonania  budżetu  według  stanu  na  dzień  30.06.2005  r  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</si>
</sst>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</numFmts>
  <fonts count="20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0"/>
    </font>
    <font>
      <u val="single"/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  <font>
      <u val="single"/>
      <sz val="9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4" xfId="0" applyNumberFormat="1" applyFont="1" applyBorder="1" applyAlignment="1">
      <alignment vertical="center" wrapText="1" shrinkToFit="1"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shrinkToFit="1"/>
    </xf>
    <xf numFmtId="1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right" vertical="center" shrinkToFit="1"/>
    </xf>
    <xf numFmtId="0" fontId="15" fillId="0" borderId="0" xfId="0" applyFont="1" applyAlignment="1">
      <alignment horizontal="center" vertical="center" shrinkToFit="1"/>
    </xf>
    <xf numFmtId="1" fontId="1" fillId="0" borderId="0" xfId="0" applyNumberFormat="1" applyFont="1" applyAlignment="1">
      <alignment horizontal="right" vertical="center" wrapText="1" shrinkToFit="1"/>
    </xf>
    <xf numFmtId="1" fontId="3" fillId="0" borderId="7" xfId="0" applyNumberFormat="1" applyFont="1" applyFill="1" applyBorder="1" applyAlignment="1">
      <alignment vertical="center" wrapText="1" shrinkToFit="1"/>
    </xf>
    <xf numFmtId="1" fontId="1" fillId="0" borderId="0" xfId="0" applyNumberFormat="1" applyFont="1" applyFill="1" applyBorder="1" applyAlignment="1">
      <alignment vertical="center" wrapText="1" shrinkToFit="1"/>
    </xf>
    <xf numFmtId="1" fontId="2" fillId="0" borderId="0" xfId="0" applyNumberFormat="1" applyFont="1" applyBorder="1" applyAlignment="1">
      <alignment horizontal="left" vertical="center" wrapText="1" shrinkToFit="1"/>
    </xf>
    <xf numFmtId="1" fontId="1" fillId="0" borderId="0" xfId="0" applyNumberFormat="1" applyFont="1" applyBorder="1" applyAlignment="1">
      <alignment horizontal="right" vertical="center" wrapText="1" shrinkToFit="1"/>
    </xf>
    <xf numFmtId="1" fontId="3" fillId="0" borderId="0" xfId="0" applyNumberFormat="1" applyFont="1" applyBorder="1" applyAlignment="1">
      <alignment horizontal="left" vertical="center" wrapText="1" shrinkToFit="1"/>
    </xf>
    <xf numFmtId="1" fontId="1" fillId="0" borderId="0" xfId="0" applyNumberFormat="1" applyFont="1" applyAlignment="1">
      <alignment vertical="center" wrapText="1" shrinkToFit="1"/>
    </xf>
    <xf numFmtId="1" fontId="1" fillId="0" borderId="0" xfId="0" applyNumberFormat="1" applyFont="1" applyBorder="1" applyAlignment="1">
      <alignment horizontal="left" vertical="center" wrapText="1" shrinkToFit="1"/>
    </xf>
    <xf numFmtId="1" fontId="1" fillId="0" borderId="0" xfId="0" applyNumberFormat="1" applyFont="1" applyAlignment="1">
      <alignment wrapText="1" shrinkToFit="1"/>
    </xf>
    <xf numFmtId="1" fontId="3" fillId="0" borderId="0" xfId="0" applyNumberFormat="1" applyFont="1" applyBorder="1" applyAlignment="1">
      <alignment vertical="center" wrapText="1" shrinkToFit="1"/>
    </xf>
    <xf numFmtId="1" fontId="1" fillId="0" borderId="0" xfId="0" applyNumberFormat="1" applyFont="1" applyBorder="1" applyAlignment="1">
      <alignment vertical="center" wrapText="1" shrinkToFit="1"/>
    </xf>
    <xf numFmtId="1" fontId="2" fillId="0" borderId="0" xfId="0" applyNumberFormat="1" applyFont="1" applyBorder="1" applyAlignment="1">
      <alignment vertical="center" wrapText="1" shrinkToFit="1"/>
    </xf>
    <xf numFmtId="1" fontId="1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 shrinkToFit="1"/>
    </xf>
    <xf numFmtId="1" fontId="2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 shrinkToFit="1"/>
    </xf>
    <xf numFmtId="3" fontId="4" fillId="0" borderId="7" xfId="0" applyNumberFormat="1" applyFont="1" applyFill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3" fontId="14" fillId="0" borderId="0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vertical="center" shrinkToFit="1"/>
    </xf>
    <xf numFmtId="3" fontId="0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shrinkToFit="1"/>
    </xf>
    <xf numFmtId="3" fontId="5" fillId="0" borderId="0" xfId="0" applyNumberFormat="1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 shrinkToFi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1" fontId="4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 horizontal="center" vertical="center"/>
    </xf>
    <xf numFmtId="1" fontId="0" fillId="0" borderId="0" xfId="0" applyNumberFormat="1" applyFont="1" applyAlignment="1">
      <alignment vertical="center" wrapText="1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1" fontId="13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 wrapText="1" shrinkToFit="1"/>
    </xf>
    <xf numFmtId="3" fontId="16" fillId="0" borderId="0" xfId="0" applyNumberFormat="1" applyFont="1" applyBorder="1" applyAlignment="1">
      <alignment horizontal="right" vertical="center" wrapText="1" shrinkToFit="1"/>
    </xf>
    <xf numFmtId="3" fontId="18" fillId="0" borderId="0" xfId="0" applyNumberFormat="1" applyFont="1" applyAlignment="1">
      <alignment vertical="center" wrapText="1" shrinkToFit="1"/>
    </xf>
    <xf numFmtId="9" fontId="16" fillId="0" borderId="0" xfId="0" applyNumberFormat="1" applyFont="1" applyBorder="1" applyAlignment="1">
      <alignment vertical="center" wrapText="1" shrinkToFit="1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 shrinkToFit="1"/>
    </xf>
    <xf numFmtId="3" fontId="17" fillId="0" borderId="7" xfId="0" applyNumberFormat="1" applyFont="1" applyFill="1" applyBorder="1" applyAlignment="1">
      <alignment horizontal="center" vertical="center" wrapText="1" shrinkToFit="1"/>
    </xf>
    <xf numFmtId="3" fontId="16" fillId="0" borderId="0" xfId="0" applyNumberFormat="1" applyFont="1" applyFill="1" applyBorder="1" applyAlignment="1">
      <alignment vertical="center" shrinkToFit="1"/>
    </xf>
    <xf numFmtId="3" fontId="16" fillId="0" borderId="0" xfId="0" applyNumberFormat="1" applyFont="1" applyBorder="1" applyAlignment="1">
      <alignment horizontal="right" vertical="center" shrinkToFit="1"/>
    </xf>
    <xf numFmtId="3" fontId="17" fillId="0" borderId="0" xfId="0" applyNumberFormat="1" applyFont="1" applyBorder="1" applyAlignment="1">
      <alignment horizontal="right" vertical="center" shrinkToFit="1"/>
    </xf>
    <xf numFmtId="3" fontId="18" fillId="0" borderId="0" xfId="0" applyNumberFormat="1" applyFont="1" applyBorder="1" applyAlignment="1">
      <alignment vertical="center" shrinkToFit="1"/>
    </xf>
    <xf numFmtId="3" fontId="19" fillId="0" borderId="0" xfId="0" applyNumberFormat="1" applyFont="1" applyBorder="1" applyAlignment="1">
      <alignment horizontal="right" vertical="center" shrinkToFit="1"/>
    </xf>
    <xf numFmtId="3" fontId="17" fillId="0" borderId="0" xfId="0" applyNumberFormat="1" applyFont="1" applyBorder="1" applyAlignment="1">
      <alignment vertical="center" shrinkToFit="1"/>
    </xf>
    <xf numFmtId="3" fontId="16" fillId="0" borderId="0" xfId="0" applyNumberFormat="1" applyFont="1" applyBorder="1" applyAlignment="1">
      <alignment vertical="center" shrinkToFit="1"/>
    </xf>
    <xf numFmtId="3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vertical="center" shrinkToFit="1"/>
    </xf>
    <xf numFmtId="3" fontId="17" fillId="0" borderId="0" xfId="0" applyNumberFormat="1" applyFont="1" applyAlignment="1">
      <alignment vertical="center" shrinkToFit="1"/>
    </xf>
    <xf numFmtId="3" fontId="18" fillId="0" borderId="0" xfId="0" applyNumberFormat="1" applyFont="1" applyAlignment="1">
      <alignment vertical="center" shrinkToFit="1"/>
    </xf>
    <xf numFmtId="3" fontId="16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 shrinkToFit="1"/>
    </xf>
    <xf numFmtId="3" fontId="16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shrinkToFit="1"/>
    </xf>
    <xf numFmtId="3" fontId="16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17" fillId="0" borderId="7" xfId="0" applyNumberFormat="1" applyFont="1" applyFill="1" applyBorder="1" applyAlignment="1">
      <alignment vertical="center" wrapText="1"/>
    </xf>
    <xf numFmtId="171" fontId="16" fillId="0" borderId="0" xfId="0" applyNumberFormat="1" applyFont="1" applyBorder="1" applyAlignment="1">
      <alignment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632"/>
  <sheetViews>
    <sheetView tabSelected="1" showOutlineSymbols="0" workbookViewId="0" topLeftCell="A998">
      <selection activeCell="G1005" sqref="G1005"/>
    </sheetView>
  </sheetViews>
  <sheetFormatPr defaultColWidth="9.00390625" defaultRowHeight="12.75" outlineLevelRow="2" outlineLevelCol="1"/>
  <cols>
    <col min="1" max="1" width="4.625" style="109" bestFit="1" customWidth="1"/>
    <col min="2" max="3" width="7.75390625" style="109" bestFit="1" customWidth="1"/>
    <col min="4" max="4" width="27.125" style="133" customWidth="1"/>
    <col min="5" max="5" width="21.00390625" style="150" customWidth="1" outlineLevel="1"/>
    <col min="6" max="6" width="18.625" style="190" customWidth="1" outlineLevel="1"/>
    <col min="7" max="7" width="8.125" style="185" customWidth="1" outlineLevel="1"/>
    <col min="8" max="9" width="9.125" style="91" customWidth="1"/>
    <col min="10" max="10" width="15.00390625" style="91" bestFit="1" customWidth="1"/>
    <col min="11" max="16384" width="9.125" style="91" customWidth="1"/>
  </cols>
  <sheetData>
    <row r="1" spans="1:5" ht="12.75">
      <c r="A1" s="68"/>
      <c r="B1" s="183" t="s">
        <v>265</v>
      </c>
      <c r="C1" s="95"/>
      <c r="E1" s="137"/>
    </row>
    <row r="2" spans="1:5" ht="12.75">
      <c r="A2" s="95"/>
      <c r="B2" s="183" t="s">
        <v>273</v>
      </c>
      <c r="C2" s="95"/>
      <c r="E2" s="137"/>
    </row>
    <row r="3" spans="1:5" ht="12.75">
      <c r="A3" s="95"/>
      <c r="B3" s="95"/>
      <c r="C3" s="95"/>
      <c r="D3" s="134"/>
      <c r="E3" s="137"/>
    </row>
    <row r="4" spans="1:5" ht="12.75">
      <c r="A4" s="95"/>
      <c r="B4" s="95"/>
      <c r="C4" s="95"/>
      <c r="D4" s="134"/>
      <c r="E4" s="137"/>
    </row>
    <row r="5" spans="1:7" ht="15.75">
      <c r="A5" s="96"/>
      <c r="B5" s="184" t="s">
        <v>175</v>
      </c>
      <c r="C5" s="70"/>
      <c r="E5" s="138"/>
      <c r="F5" s="191"/>
      <c r="G5" s="186"/>
    </row>
    <row r="6" spans="1:7" ht="13.5" thickBot="1">
      <c r="A6" s="96"/>
      <c r="B6" s="69"/>
      <c r="C6" s="70"/>
      <c r="D6" s="115"/>
      <c r="E6" s="138"/>
      <c r="F6" s="191"/>
      <c r="G6" s="186"/>
    </row>
    <row r="7" spans="1:7" s="97" customFormat="1" ht="39" thickBot="1">
      <c r="A7" s="72" t="s">
        <v>0</v>
      </c>
      <c r="B7" s="72" t="s">
        <v>1</v>
      </c>
      <c r="C7" s="73" t="s">
        <v>2</v>
      </c>
      <c r="D7" s="116" t="s">
        <v>3</v>
      </c>
      <c r="E7" s="139" t="s">
        <v>266</v>
      </c>
      <c r="F7" s="192" t="s">
        <v>270</v>
      </c>
      <c r="G7" s="211" t="s">
        <v>267</v>
      </c>
    </row>
    <row r="8" spans="1:6" ht="12.75">
      <c r="A8" s="98"/>
      <c r="B8" s="98"/>
      <c r="C8" s="99"/>
      <c r="D8" s="117"/>
      <c r="E8" s="140"/>
      <c r="F8" s="193"/>
    </row>
    <row r="9" spans="1:7" s="100" customFormat="1" ht="12.75">
      <c r="A9" s="74" t="s">
        <v>4</v>
      </c>
      <c r="B9" s="74"/>
      <c r="C9" s="75"/>
      <c r="D9" s="118" t="s">
        <v>5</v>
      </c>
      <c r="E9" s="141">
        <f>E11</f>
        <v>35000</v>
      </c>
      <c r="F9" s="141">
        <f>F11</f>
        <v>0</v>
      </c>
      <c r="G9" s="189">
        <f>F9/E9</f>
        <v>0</v>
      </c>
    </row>
    <row r="10" spans="1:7" ht="12.75">
      <c r="A10" s="101"/>
      <c r="B10" s="101"/>
      <c r="C10" s="102"/>
      <c r="D10" s="119"/>
      <c r="E10" s="142"/>
      <c r="F10" s="194"/>
      <c r="G10" s="187"/>
    </row>
    <row r="11" spans="1:7" s="97" customFormat="1" ht="33.75">
      <c r="A11" s="103"/>
      <c r="B11" s="78" t="s">
        <v>6</v>
      </c>
      <c r="C11" s="77"/>
      <c r="D11" s="120" t="s">
        <v>7</v>
      </c>
      <c r="E11" s="143">
        <f>SUM(E12:E13)</f>
        <v>35000</v>
      </c>
      <c r="F11" s="195">
        <f>SUM(F12:F13)</f>
        <v>0</v>
      </c>
      <c r="G11" s="189">
        <f>F11/E11</f>
        <v>0</v>
      </c>
    </row>
    <row r="12" spans="1:7" ht="12.75" outlineLevel="1">
      <c r="A12" s="104"/>
      <c r="B12" s="104"/>
      <c r="C12" s="105"/>
      <c r="D12" s="119"/>
      <c r="E12" s="142"/>
      <c r="F12" s="194"/>
      <c r="G12" s="189"/>
    </row>
    <row r="13" spans="1:7" ht="12.75" outlineLevel="1">
      <c r="A13" s="103"/>
      <c r="B13" s="103"/>
      <c r="C13" s="106">
        <v>4300</v>
      </c>
      <c r="D13" s="121" t="s">
        <v>90</v>
      </c>
      <c r="E13" s="142">
        <v>35000</v>
      </c>
      <c r="F13" s="194">
        <v>0</v>
      </c>
      <c r="G13" s="189">
        <f>F13/E13</f>
        <v>0</v>
      </c>
    </row>
    <row r="14" spans="1:7" ht="12.75">
      <c r="A14" s="103"/>
      <c r="B14" s="103"/>
      <c r="C14" s="106"/>
      <c r="D14" s="122"/>
      <c r="E14" s="142"/>
      <c r="F14" s="194"/>
      <c r="G14" s="189"/>
    </row>
    <row r="15" spans="1:7" s="100" customFormat="1" ht="12.75">
      <c r="A15" s="74" t="s">
        <v>10</v>
      </c>
      <c r="B15" s="74"/>
      <c r="C15" s="75"/>
      <c r="D15" s="118" t="s">
        <v>11</v>
      </c>
      <c r="E15" s="141">
        <f>E21+E17</f>
        <v>286099</v>
      </c>
      <c r="F15" s="196">
        <f>F21+F17</f>
        <v>143035</v>
      </c>
      <c r="G15" s="189">
        <f>F15/E15</f>
        <v>0.5</v>
      </c>
    </row>
    <row r="16" spans="1:7" s="107" customFormat="1" ht="12.75" outlineLevel="1">
      <c r="A16" s="74"/>
      <c r="B16" s="74"/>
      <c r="C16" s="75"/>
      <c r="D16" s="118"/>
      <c r="E16" s="144"/>
      <c r="F16" s="197"/>
      <c r="G16" s="189"/>
    </row>
    <row r="17" spans="1:7" s="97" customFormat="1" ht="12.75" outlineLevel="1">
      <c r="A17" s="78"/>
      <c r="B17" s="78" t="s">
        <v>12</v>
      </c>
      <c r="C17" s="79"/>
      <c r="D17" s="120" t="s">
        <v>13</v>
      </c>
      <c r="E17" s="145">
        <f>SUM(E19:E20)</f>
        <v>246899</v>
      </c>
      <c r="F17" s="198">
        <f>SUM(F19:F20)</f>
        <v>123451</v>
      </c>
      <c r="G17" s="189">
        <f>F17/E17</f>
        <v>0.5</v>
      </c>
    </row>
    <row r="18" spans="1:7" ht="12.75" outlineLevel="2">
      <c r="A18" s="78"/>
      <c r="B18" s="78"/>
      <c r="C18" s="79"/>
      <c r="D18" s="120"/>
      <c r="E18" s="146"/>
      <c r="F18" s="199"/>
      <c r="G18" s="189"/>
    </row>
    <row r="19" spans="1:7" s="108" customFormat="1" ht="22.5" outlineLevel="2">
      <c r="A19" s="80"/>
      <c r="B19" s="80"/>
      <c r="C19" s="81">
        <v>3030</v>
      </c>
      <c r="D19" s="123" t="s">
        <v>64</v>
      </c>
      <c r="E19" s="147">
        <v>246899</v>
      </c>
      <c r="F19" s="200">
        <v>123451</v>
      </c>
      <c r="G19" s="189">
        <f>F19/E19</f>
        <v>0.5</v>
      </c>
    </row>
    <row r="20" spans="1:7" s="108" customFormat="1" ht="12.75" outlineLevel="2">
      <c r="A20" s="80"/>
      <c r="B20" s="80"/>
      <c r="C20" s="81"/>
      <c r="D20" s="123"/>
      <c r="E20" s="148"/>
      <c r="F20" s="201"/>
      <c r="G20" s="189"/>
    </row>
    <row r="21" spans="1:7" s="97" customFormat="1" ht="12.75" outlineLevel="1">
      <c r="A21" s="78"/>
      <c r="B21" s="78" t="s">
        <v>15</v>
      </c>
      <c r="C21" s="79"/>
      <c r="D21" s="124" t="s">
        <v>16</v>
      </c>
      <c r="E21" s="145">
        <f>SUM(E23:E23)</f>
        <v>39200</v>
      </c>
      <c r="F21" s="198">
        <f>SUM(F23:F23)</f>
        <v>19584</v>
      </c>
      <c r="G21" s="189">
        <f>F21/E21</f>
        <v>0.5</v>
      </c>
    </row>
    <row r="22" spans="1:7" ht="12.75" outlineLevel="1">
      <c r="A22" s="104"/>
      <c r="B22" s="104"/>
      <c r="C22" s="105"/>
      <c r="D22" s="125"/>
      <c r="E22" s="146"/>
      <c r="F22" s="199"/>
      <c r="G22" s="189"/>
    </row>
    <row r="23" spans="1:7" ht="67.5" outlineLevel="1">
      <c r="A23" s="103"/>
      <c r="B23" s="103"/>
      <c r="C23" s="106">
        <v>2830</v>
      </c>
      <c r="D23" s="125" t="s">
        <v>165</v>
      </c>
      <c r="E23" s="146">
        <v>39200</v>
      </c>
      <c r="F23" s="199">
        <v>19584</v>
      </c>
      <c r="G23" s="189">
        <f>F23/E23</f>
        <v>0.5</v>
      </c>
    </row>
    <row r="24" spans="1:7" s="107" customFormat="1" ht="12.75">
      <c r="A24" s="74"/>
      <c r="B24" s="74"/>
      <c r="C24" s="75"/>
      <c r="D24" s="126"/>
      <c r="E24" s="149"/>
      <c r="F24" s="202"/>
      <c r="G24" s="189"/>
    </row>
    <row r="25" spans="1:7" s="100" customFormat="1" ht="12.75">
      <c r="A25" s="74">
        <v>600</v>
      </c>
      <c r="B25" s="74"/>
      <c r="C25" s="75"/>
      <c r="D25" s="126" t="s">
        <v>17</v>
      </c>
      <c r="E25" s="141">
        <f>E27</f>
        <v>4658573</v>
      </c>
      <c r="F25" s="196">
        <f>F27</f>
        <v>1142653</v>
      </c>
      <c r="G25" s="189">
        <f>F25/E25</f>
        <v>0.25</v>
      </c>
    </row>
    <row r="26" spans="1:7" ht="12.75">
      <c r="A26" s="101"/>
      <c r="B26" s="101"/>
      <c r="C26" s="102"/>
      <c r="D26" s="125"/>
      <c r="E26" s="146"/>
      <c r="F26" s="199"/>
      <c r="G26" s="189"/>
    </row>
    <row r="27" spans="1:7" ht="12.75">
      <c r="A27" s="78"/>
      <c r="B27" s="78">
        <v>60014</v>
      </c>
      <c r="C27" s="79"/>
      <c r="D27" s="124" t="s">
        <v>18</v>
      </c>
      <c r="E27" s="146">
        <f>SUM(E29:E66)</f>
        <v>4658573</v>
      </c>
      <c r="F27" s="146">
        <f>SUM(F29:F66)</f>
        <v>1142653</v>
      </c>
      <c r="G27" s="189">
        <f>F27/E27</f>
        <v>0.25</v>
      </c>
    </row>
    <row r="28" spans="1:7" ht="12.75" outlineLevel="1">
      <c r="A28" s="103"/>
      <c r="B28" s="103"/>
      <c r="C28" s="106"/>
      <c r="D28" s="125"/>
      <c r="E28" s="146"/>
      <c r="F28" s="199"/>
      <c r="G28" s="189"/>
    </row>
    <row r="29" spans="1:7" ht="22.5" outlineLevel="1">
      <c r="A29" s="82"/>
      <c r="B29" s="82"/>
      <c r="C29" s="70">
        <v>3020</v>
      </c>
      <c r="D29" s="121" t="s">
        <v>191</v>
      </c>
      <c r="E29" s="67">
        <f>14000+4000</f>
        <v>18000</v>
      </c>
      <c r="F29" s="191">
        <v>9036</v>
      </c>
      <c r="G29" s="189">
        <f>F29/E29</f>
        <v>0.5</v>
      </c>
    </row>
    <row r="30" spans="1:7" ht="12.75" outlineLevel="1">
      <c r="A30" s="82"/>
      <c r="B30" s="82"/>
      <c r="C30" s="70"/>
      <c r="D30" s="121"/>
      <c r="E30" s="67"/>
      <c r="F30" s="191"/>
      <c r="G30" s="189"/>
    </row>
    <row r="31" spans="1:7" ht="22.5" outlineLevel="1">
      <c r="A31" s="82"/>
      <c r="B31" s="82"/>
      <c r="C31" s="83">
        <v>4010</v>
      </c>
      <c r="D31" s="121" t="s">
        <v>20</v>
      </c>
      <c r="E31" s="67">
        <f>406000*103%</f>
        <v>418180</v>
      </c>
      <c r="F31" s="191">
        <v>209922</v>
      </c>
      <c r="G31" s="189">
        <f>F31/E31</f>
        <v>0.5</v>
      </c>
    </row>
    <row r="32" spans="1:7" ht="12.75" outlineLevel="1">
      <c r="A32" s="82"/>
      <c r="B32" s="82"/>
      <c r="C32" s="83"/>
      <c r="D32" s="121"/>
      <c r="E32" s="67"/>
      <c r="F32" s="191"/>
      <c r="G32" s="189"/>
    </row>
    <row r="33" spans="1:7" ht="12.75" outlineLevel="1">
      <c r="A33" s="82"/>
      <c r="B33" s="82"/>
      <c r="C33" s="70">
        <v>4040</v>
      </c>
      <c r="D33" s="121" t="s">
        <v>21</v>
      </c>
      <c r="E33" s="67">
        <v>32400</v>
      </c>
      <c r="F33" s="191">
        <v>32183</v>
      </c>
      <c r="G33" s="189">
        <f>F33/E33</f>
        <v>0.99</v>
      </c>
    </row>
    <row r="34" spans="1:7" ht="12.75" outlineLevel="1">
      <c r="A34" s="82"/>
      <c r="B34" s="82"/>
      <c r="C34" s="70"/>
      <c r="D34" s="121"/>
      <c r="E34" s="67"/>
      <c r="F34" s="191"/>
      <c r="G34" s="189"/>
    </row>
    <row r="35" spans="1:7" ht="12.75" outlineLevel="1">
      <c r="A35" s="82"/>
      <c r="B35" s="82"/>
      <c r="C35" s="70">
        <v>4110</v>
      </c>
      <c r="D35" s="121" t="s">
        <v>22</v>
      </c>
      <c r="E35" s="67">
        <v>76500</v>
      </c>
      <c r="F35" s="191">
        <v>43777</v>
      </c>
      <c r="G35" s="189">
        <f>F35/E35</f>
        <v>0.57</v>
      </c>
    </row>
    <row r="36" spans="1:7" ht="12.75" outlineLevel="1">
      <c r="A36" s="82"/>
      <c r="B36" s="82"/>
      <c r="C36" s="70"/>
      <c r="D36" s="121" t="s">
        <v>9</v>
      </c>
      <c r="E36" s="67"/>
      <c r="F36" s="191"/>
      <c r="G36" s="189"/>
    </row>
    <row r="37" spans="1:7" ht="12.75" outlineLevel="1">
      <c r="A37" s="82"/>
      <c r="B37" s="82"/>
      <c r="C37" s="70">
        <v>4120</v>
      </c>
      <c r="D37" s="121" t="s">
        <v>23</v>
      </c>
      <c r="E37" s="67">
        <v>11000</v>
      </c>
      <c r="F37" s="191">
        <v>5666</v>
      </c>
      <c r="G37" s="189">
        <f>F37/E37</f>
        <v>0.52</v>
      </c>
    </row>
    <row r="38" spans="1:7" ht="12.75" outlineLevel="1">
      <c r="A38" s="82"/>
      <c r="B38" s="82"/>
      <c r="C38" s="70"/>
      <c r="D38" s="121"/>
      <c r="E38" s="67"/>
      <c r="F38" s="191"/>
      <c r="G38" s="189"/>
    </row>
    <row r="39" spans="1:7" ht="12.75" outlineLevel="1">
      <c r="A39" s="82"/>
      <c r="B39" s="82"/>
      <c r="C39" s="70">
        <v>4170</v>
      </c>
      <c r="D39" s="121" t="s">
        <v>210</v>
      </c>
      <c r="E39" s="67">
        <v>3700</v>
      </c>
      <c r="F39" s="191">
        <v>1718</v>
      </c>
      <c r="G39" s="189">
        <f>F39/E39</f>
        <v>0.46</v>
      </c>
    </row>
    <row r="40" spans="1:7" ht="12.75" outlineLevel="1">
      <c r="A40" s="82"/>
      <c r="B40" s="82"/>
      <c r="C40" s="70"/>
      <c r="D40" s="121"/>
      <c r="E40" s="67"/>
      <c r="F40" s="191"/>
      <c r="G40" s="189"/>
    </row>
    <row r="41" spans="1:7" ht="12.75" outlineLevel="1">
      <c r="A41" s="82"/>
      <c r="B41" s="82"/>
      <c r="C41" s="70">
        <v>4210</v>
      </c>
      <c r="D41" s="121" t="s">
        <v>14</v>
      </c>
      <c r="E41" s="67">
        <f>94800+8000</f>
        <v>102800</v>
      </c>
      <c r="F41" s="191">
        <v>51045</v>
      </c>
      <c r="G41" s="189">
        <f>F41/E41</f>
        <v>0.5</v>
      </c>
    </row>
    <row r="42" spans="1:7" ht="12.75" outlineLevel="1">
      <c r="A42" s="82"/>
      <c r="B42" s="82"/>
      <c r="C42" s="70"/>
      <c r="D42" s="121"/>
      <c r="E42" s="67"/>
      <c r="F42" s="191"/>
      <c r="G42" s="189"/>
    </row>
    <row r="43" spans="1:7" ht="12.75" outlineLevel="1">
      <c r="A43" s="82"/>
      <c r="B43" s="82"/>
      <c r="C43" s="70">
        <v>4260</v>
      </c>
      <c r="D43" s="121" t="s">
        <v>24</v>
      </c>
      <c r="E43" s="67">
        <v>17000</v>
      </c>
      <c r="F43" s="191">
        <v>12558</v>
      </c>
      <c r="G43" s="189">
        <f>F43/E43</f>
        <v>0.74</v>
      </c>
    </row>
    <row r="44" spans="1:7" ht="12.75" outlineLevel="1">
      <c r="A44" s="82"/>
      <c r="B44" s="82"/>
      <c r="C44" s="70"/>
      <c r="D44" s="121"/>
      <c r="E44" s="67"/>
      <c r="F44" s="191"/>
      <c r="G44" s="189"/>
    </row>
    <row r="45" spans="1:7" ht="12.75" outlineLevel="1">
      <c r="A45" s="82"/>
      <c r="B45" s="82"/>
      <c r="C45" s="70">
        <v>4270</v>
      </c>
      <c r="D45" s="121" t="s">
        <v>25</v>
      </c>
      <c r="E45" s="67">
        <v>825000</v>
      </c>
      <c r="F45" s="191">
        <v>7386</v>
      </c>
      <c r="G45" s="189">
        <f>F45/E45</f>
        <v>0.01</v>
      </c>
    </row>
    <row r="46" spans="1:7" ht="12.75" outlineLevel="1">
      <c r="A46" s="82"/>
      <c r="B46" s="82"/>
      <c r="C46" s="70"/>
      <c r="D46" s="121"/>
      <c r="E46" s="67"/>
      <c r="F46" s="191"/>
      <c r="G46" s="189"/>
    </row>
    <row r="47" spans="1:7" ht="12.75" outlineLevel="1">
      <c r="A47" s="82"/>
      <c r="B47" s="82"/>
      <c r="C47" s="70">
        <v>4300</v>
      </c>
      <c r="D47" s="121" t="s">
        <v>90</v>
      </c>
      <c r="E47" s="67">
        <v>1092690</v>
      </c>
      <c r="F47" s="191">
        <v>690221</v>
      </c>
      <c r="G47" s="189">
        <f>F47/E47</f>
        <v>0.63</v>
      </c>
    </row>
    <row r="48" spans="1:7" ht="12.75" outlineLevel="1">
      <c r="A48" s="82"/>
      <c r="B48" s="82"/>
      <c r="C48" s="70"/>
      <c r="D48" s="121"/>
      <c r="E48" s="67"/>
      <c r="F48" s="191"/>
      <c r="G48" s="189"/>
    </row>
    <row r="49" spans="1:7" ht="22.5" outlineLevel="1">
      <c r="A49" s="82"/>
      <c r="B49" s="82"/>
      <c r="C49" s="70">
        <v>4350</v>
      </c>
      <c r="D49" s="121" t="s">
        <v>257</v>
      </c>
      <c r="E49" s="67">
        <v>1110</v>
      </c>
      <c r="F49" s="191">
        <v>637</v>
      </c>
      <c r="G49" s="189">
        <f>F49/E49</f>
        <v>0.57</v>
      </c>
    </row>
    <row r="50" spans="1:7" ht="12.75" outlineLevel="1">
      <c r="A50" s="82"/>
      <c r="B50" s="82"/>
      <c r="C50" s="70"/>
      <c r="D50" s="121"/>
      <c r="E50" s="67"/>
      <c r="F50" s="191"/>
      <c r="G50" s="189"/>
    </row>
    <row r="51" spans="1:7" ht="12.75" outlineLevel="1">
      <c r="A51" s="82"/>
      <c r="B51" s="82"/>
      <c r="C51" s="70">
        <v>4410</v>
      </c>
      <c r="D51" s="121" t="s">
        <v>26</v>
      </c>
      <c r="E51" s="67">
        <v>2100</v>
      </c>
      <c r="F51" s="191">
        <v>1838</v>
      </c>
      <c r="G51" s="189">
        <f>F51/E51</f>
        <v>0.88</v>
      </c>
    </row>
    <row r="52" spans="1:7" ht="12.75" outlineLevel="1">
      <c r="A52" s="82"/>
      <c r="B52" s="82"/>
      <c r="C52" s="70"/>
      <c r="D52" s="121"/>
      <c r="E52" s="67"/>
      <c r="F52" s="191"/>
      <c r="G52" s="189"/>
    </row>
    <row r="53" spans="1:7" ht="12.75" outlineLevel="1">
      <c r="A53" s="82"/>
      <c r="B53" s="82"/>
      <c r="C53" s="70">
        <v>4430</v>
      </c>
      <c r="D53" s="121" t="s">
        <v>27</v>
      </c>
      <c r="E53" s="67">
        <v>6900</v>
      </c>
      <c r="F53" s="191">
        <v>6503</v>
      </c>
      <c r="G53" s="189">
        <f>F53/E53</f>
        <v>0.94</v>
      </c>
    </row>
    <row r="54" spans="1:7" ht="12.75" outlineLevel="1">
      <c r="A54" s="82"/>
      <c r="B54" s="82"/>
      <c r="C54" s="70"/>
      <c r="D54" s="121"/>
      <c r="E54" s="67"/>
      <c r="F54" s="191"/>
      <c r="G54" s="189"/>
    </row>
    <row r="55" spans="1:7" ht="22.5" outlineLevel="1">
      <c r="A55" s="82"/>
      <c r="B55" s="82"/>
      <c r="C55" s="70">
        <v>4440</v>
      </c>
      <c r="D55" s="121" t="s">
        <v>28</v>
      </c>
      <c r="E55" s="67">
        <v>12300</v>
      </c>
      <c r="F55" s="191">
        <v>12097</v>
      </c>
      <c r="G55" s="189">
        <f>F55/E55</f>
        <v>0.98</v>
      </c>
    </row>
    <row r="56" spans="1:7" ht="12.75" outlineLevel="1">
      <c r="A56" s="82"/>
      <c r="B56" s="82"/>
      <c r="C56" s="70"/>
      <c r="D56" s="121"/>
      <c r="E56" s="67"/>
      <c r="F56" s="191"/>
      <c r="G56" s="189"/>
    </row>
    <row r="57" spans="1:7" ht="12.75" outlineLevel="1">
      <c r="A57" s="82"/>
      <c r="B57" s="82"/>
      <c r="C57" s="70">
        <v>4480</v>
      </c>
      <c r="D57" s="121" t="s">
        <v>29</v>
      </c>
      <c r="E57" s="67">
        <v>6200</v>
      </c>
      <c r="F57" s="191">
        <v>3354</v>
      </c>
      <c r="G57" s="189">
        <f>F57/E57</f>
        <v>0.54</v>
      </c>
    </row>
    <row r="58" spans="1:7" ht="12.75" outlineLevel="1">
      <c r="A58" s="82"/>
      <c r="B58" s="82"/>
      <c r="C58" s="70"/>
      <c r="D58" s="121"/>
      <c r="E58" s="67"/>
      <c r="F58" s="191"/>
      <c r="G58" s="189"/>
    </row>
    <row r="59" spans="1:10" ht="22.5" outlineLevel="1">
      <c r="A59" s="82"/>
      <c r="B59" s="82"/>
      <c r="C59" s="83">
        <v>6050</v>
      </c>
      <c r="D59" s="127" t="s">
        <v>198</v>
      </c>
      <c r="E59" s="67">
        <v>552000</v>
      </c>
      <c r="F59" s="191">
        <v>0</v>
      </c>
      <c r="G59" s="189">
        <f>F59/E59</f>
        <v>0</v>
      </c>
      <c r="J59" s="91" t="s">
        <v>248</v>
      </c>
    </row>
    <row r="60" spans="1:7" ht="13.5" outlineLevel="1" thickBot="1">
      <c r="A60" s="82"/>
      <c r="B60" s="82"/>
      <c r="C60" s="83"/>
      <c r="D60" s="127"/>
      <c r="E60" s="67"/>
      <c r="F60" s="191"/>
      <c r="G60" s="189"/>
    </row>
    <row r="61" spans="1:13" ht="23.25" outlineLevel="1" thickBot="1">
      <c r="A61" s="82"/>
      <c r="B61" s="82"/>
      <c r="C61" s="83">
        <v>6058</v>
      </c>
      <c r="D61" s="127" t="s">
        <v>198</v>
      </c>
      <c r="E61" s="67">
        <v>850616</v>
      </c>
      <c r="F61" s="191">
        <v>0</v>
      </c>
      <c r="G61" s="189">
        <f>F61/E61</f>
        <v>0</v>
      </c>
      <c r="J61" s="166"/>
      <c r="K61" s="166">
        <v>2005</v>
      </c>
      <c r="L61" s="166">
        <v>2006</v>
      </c>
      <c r="M61" s="167" t="s">
        <v>242</v>
      </c>
    </row>
    <row r="62" spans="1:13" ht="12.75" outlineLevel="1">
      <c r="A62" s="82"/>
      <c r="B62" s="82"/>
      <c r="C62" s="83"/>
      <c r="D62" s="127"/>
      <c r="E62" s="67"/>
      <c r="F62" s="191"/>
      <c r="G62" s="189"/>
      <c r="J62" s="164"/>
      <c r="K62" s="164"/>
      <c r="L62" s="164"/>
      <c r="M62" s="163"/>
    </row>
    <row r="63" spans="1:13" ht="22.5" outlineLevel="1">
      <c r="A63" s="82"/>
      <c r="B63" s="82"/>
      <c r="C63" s="83">
        <v>6059</v>
      </c>
      <c r="D63" s="127" t="s">
        <v>198</v>
      </c>
      <c r="E63" s="67">
        <v>567077</v>
      </c>
      <c r="F63" s="191">
        <v>0</v>
      </c>
      <c r="G63" s="189">
        <f>F63/E63</f>
        <v>0</v>
      </c>
      <c r="J63" s="164" t="s">
        <v>241</v>
      </c>
      <c r="K63" s="168">
        <v>138926</v>
      </c>
      <c r="L63" s="168">
        <v>125920</v>
      </c>
      <c r="M63" s="168">
        <f>SUM(K63:L63)</f>
        <v>264846</v>
      </c>
    </row>
    <row r="64" spans="1:13" ht="12.75" outlineLevel="1">
      <c r="A64" s="82"/>
      <c r="B64" s="82"/>
      <c r="C64" s="83"/>
      <c r="D64" s="127"/>
      <c r="E64" s="67"/>
      <c r="F64" s="191"/>
      <c r="G64" s="189"/>
      <c r="J64" s="164" t="s">
        <v>239</v>
      </c>
      <c r="K64" s="168">
        <v>277851</v>
      </c>
      <c r="L64" s="168">
        <v>251841</v>
      </c>
      <c r="M64" s="168">
        <f>SUM(K64:L64)</f>
        <v>529692</v>
      </c>
    </row>
    <row r="65" spans="1:13" ht="22.5" outlineLevel="1">
      <c r="A65" s="82"/>
      <c r="B65" s="82"/>
      <c r="C65" s="83">
        <v>6060</v>
      </c>
      <c r="D65" s="127" t="s">
        <v>200</v>
      </c>
      <c r="E65" s="67">
        <f>28000+35000</f>
        <v>63000</v>
      </c>
      <c r="F65" s="191">
        <v>54712</v>
      </c>
      <c r="G65" s="189">
        <f>F65/E65</f>
        <v>0.87</v>
      </c>
      <c r="J65" s="164" t="s">
        <v>246</v>
      </c>
      <c r="K65" s="168">
        <v>46309</v>
      </c>
      <c r="L65" s="168">
        <v>41973</v>
      </c>
      <c r="M65" s="168">
        <f>SUM(K65:L65)</f>
        <v>88282</v>
      </c>
    </row>
    <row r="66" spans="1:13" ht="13.5" outlineLevel="1" thickBot="1">
      <c r="A66" s="82"/>
      <c r="B66" s="82"/>
      <c r="C66" s="83"/>
      <c r="D66" s="127"/>
      <c r="E66" s="67"/>
      <c r="F66" s="191"/>
      <c r="G66" s="189"/>
      <c r="J66" s="170" t="s">
        <v>247</v>
      </c>
      <c r="K66" s="169">
        <f>SUM(K63:K65)</f>
        <v>463086</v>
      </c>
      <c r="L66" s="169">
        <f>SUM(L63:L65)</f>
        <v>419734</v>
      </c>
      <c r="M66" s="169">
        <f>SUM(K66:L66)</f>
        <v>882820</v>
      </c>
    </row>
    <row r="67" spans="1:7" ht="12.75">
      <c r="A67" s="82"/>
      <c r="B67" s="82"/>
      <c r="C67" s="83"/>
      <c r="D67" s="127" t="s">
        <v>174</v>
      </c>
      <c r="E67" s="67"/>
      <c r="F67" s="191"/>
      <c r="G67" s="189"/>
    </row>
    <row r="68" spans="1:7" ht="12.75">
      <c r="A68" s="82"/>
      <c r="B68" s="82"/>
      <c r="C68" s="83"/>
      <c r="D68" s="128" t="s">
        <v>173</v>
      </c>
      <c r="E68" s="67"/>
      <c r="F68" s="191"/>
      <c r="G68" s="189"/>
    </row>
    <row r="69" spans="1:10" ht="12.75">
      <c r="A69" s="82"/>
      <c r="B69" s="82"/>
      <c r="C69" s="83"/>
      <c r="D69" s="127"/>
      <c r="E69" s="67"/>
      <c r="F69" s="191"/>
      <c r="G69" s="189"/>
      <c r="J69" s="91" t="s">
        <v>249</v>
      </c>
    </row>
    <row r="70" spans="1:7" ht="13.5" thickBot="1">
      <c r="A70" s="103"/>
      <c r="B70" s="103">
        <v>60014</v>
      </c>
      <c r="C70" s="106"/>
      <c r="D70" s="125" t="s">
        <v>18</v>
      </c>
      <c r="E70" s="146">
        <f>SUM(E72:E104)</f>
        <v>3240880</v>
      </c>
      <c r="F70" s="199">
        <f>SUM(F72:F104)</f>
        <v>1142653</v>
      </c>
      <c r="G70" s="189">
        <f>F70/E70</f>
        <v>0.35</v>
      </c>
    </row>
    <row r="71" spans="1:13" ht="13.5" outlineLevel="1" thickBot="1">
      <c r="A71" s="103"/>
      <c r="B71" s="103"/>
      <c r="C71" s="106"/>
      <c r="D71" s="125"/>
      <c r="E71" s="146"/>
      <c r="F71" s="199"/>
      <c r="G71" s="189"/>
      <c r="J71" s="166"/>
      <c r="K71" s="166">
        <v>2005</v>
      </c>
      <c r="L71" s="166">
        <v>2006</v>
      </c>
      <c r="M71" s="167" t="s">
        <v>242</v>
      </c>
    </row>
    <row r="72" spans="1:13" ht="22.5" outlineLevel="1">
      <c r="A72" s="82"/>
      <c r="B72" s="82"/>
      <c r="C72" s="70">
        <v>3020</v>
      </c>
      <c r="D72" s="121" t="s">
        <v>191</v>
      </c>
      <c r="E72" s="67">
        <v>18000</v>
      </c>
      <c r="F72" s="191">
        <v>9036</v>
      </c>
      <c r="G72" s="189">
        <f>F72/E72</f>
        <v>0.5</v>
      </c>
      <c r="J72" s="164"/>
      <c r="K72" s="164"/>
      <c r="L72" s="164"/>
      <c r="M72" s="163"/>
    </row>
    <row r="73" spans="1:13" ht="12.75" outlineLevel="1">
      <c r="A73" s="82"/>
      <c r="B73" s="82"/>
      <c r="C73" s="70"/>
      <c r="D73" s="121"/>
      <c r="E73" s="67"/>
      <c r="F73" s="191"/>
      <c r="G73" s="189"/>
      <c r="J73" s="164" t="s">
        <v>241</v>
      </c>
      <c r="K73" s="168">
        <v>147103</v>
      </c>
      <c r="L73" s="168">
        <v>146372</v>
      </c>
      <c r="M73" s="168">
        <f>SUM(K73:L73)</f>
        <v>293475</v>
      </c>
    </row>
    <row r="74" spans="1:13" ht="22.5" outlineLevel="1">
      <c r="A74" s="82"/>
      <c r="B74" s="82"/>
      <c r="C74" s="83">
        <v>4010</v>
      </c>
      <c r="D74" s="121" t="s">
        <v>20</v>
      </c>
      <c r="E74" s="67">
        <f>406000*103%</f>
        <v>418180</v>
      </c>
      <c r="F74" s="191">
        <v>209922</v>
      </c>
      <c r="G74" s="189">
        <f>F74/E74</f>
        <v>0.5</v>
      </c>
      <c r="J74" s="164" t="s">
        <v>239</v>
      </c>
      <c r="K74" s="168">
        <v>294206</v>
      </c>
      <c r="L74" s="168">
        <v>292744</v>
      </c>
      <c r="M74" s="168">
        <f>SUM(K74:L74)</f>
        <v>586950</v>
      </c>
    </row>
    <row r="75" spans="1:13" ht="12.75" outlineLevel="1">
      <c r="A75" s="82"/>
      <c r="B75" s="82"/>
      <c r="C75" s="83"/>
      <c r="D75" s="121"/>
      <c r="E75" s="67"/>
      <c r="F75" s="191"/>
      <c r="G75" s="189"/>
      <c r="J75" s="164" t="s">
        <v>246</v>
      </c>
      <c r="K75" s="168">
        <v>49034</v>
      </c>
      <c r="L75" s="168">
        <v>48790</v>
      </c>
      <c r="M75" s="168">
        <f>SUM(K75:L75)</f>
        <v>97824</v>
      </c>
    </row>
    <row r="76" spans="1:13" ht="13.5" outlineLevel="1" thickBot="1">
      <c r="A76" s="82"/>
      <c r="B76" s="82"/>
      <c r="C76" s="70">
        <v>4040</v>
      </c>
      <c r="D76" s="121" t="s">
        <v>21</v>
      </c>
      <c r="E76" s="67">
        <v>32400</v>
      </c>
      <c r="F76" s="191">
        <v>32183</v>
      </c>
      <c r="G76" s="189">
        <f aca="true" t="shared" si="0" ref="G76:G138">F76/E76</f>
        <v>0.99</v>
      </c>
      <c r="J76" s="170" t="s">
        <v>247</v>
      </c>
      <c r="K76" s="169">
        <f>SUM(K73:K75)</f>
        <v>490343</v>
      </c>
      <c r="L76" s="169">
        <f>SUM(L73:L75)</f>
        <v>487906</v>
      </c>
      <c r="M76" s="169">
        <f>SUM(K76:L76)</f>
        <v>978249</v>
      </c>
    </row>
    <row r="77" spans="1:7" ht="12.75" outlineLevel="1">
      <c r="A77" s="82"/>
      <c r="B77" s="82"/>
      <c r="C77" s="70"/>
      <c r="D77" s="121"/>
      <c r="E77" s="67"/>
      <c r="F77" s="191"/>
      <c r="G77" s="189"/>
    </row>
    <row r="78" spans="1:7" ht="12.75" outlineLevel="1">
      <c r="A78" s="82"/>
      <c r="B78" s="82"/>
      <c r="C78" s="70">
        <v>4110</v>
      </c>
      <c r="D78" s="121" t="s">
        <v>22</v>
      </c>
      <c r="E78" s="67">
        <v>76500</v>
      </c>
      <c r="F78" s="191">
        <v>43777</v>
      </c>
      <c r="G78" s="189">
        <f t="shared" si="0"/>
        <v>0.57</v>
      </c>
    </row>
    <row r="79" spans="1:7" ht="12.75" outlineLevel="1">
      <c r="A79" s="82"/>
      <c r="B79" s="82"/>
      <c r="C79" s="70"/>
      <c r="D79" s="121"/>
      <c r="E79" s="67"/>
      <c r="F79" s="191"/>
      <c r="G79" s="189"/>
    </row>
    <row r="80" spans="1:10" ht="12.75" outlineLevel="1">
      <c r="A80" s="82"/>
      <c r="B80" s="82"/>
      <c r="C80" s="70">
        <v>4120</v>
      </c>
      <c r="D80" s="121" t="s">
        <v>23</v>
      </c>
      <c r="E80" s="67">
        <v>11000</v>
      </c>
      <c r="F80" s="191">
        <v>5666</v>
      </c>
      <c r="G80" s="189">
        <f t="shared" si="0"/>
        <v>0.52</v>
      </c>
      <c r="J80" s="91" t="s">
        <v>250</v>
      </c>
    </row>
    <row r="81" spans="1:7" ht="13.5" outlineLevel="1" thickBot="1">
      <c r="A81" s="82"/>
      <c r="B81" s="82"/>
      <c r="C81" s="70"/>
      <c r="D81" s="121"/>
      <c r="E81" s="67"/>
      <c r="F81" s="191"/>
      <c r="G81" s="189"/>
    </row>
    <row r="82" spans="1:13" ht="13.5" outlineLevel="1" thickBot="1">
      <c r="A82" s="82"/>
      <c r="B82" s="82"/>
      <c r="C82" s="70">
        <v>4170</v>
      </c>
      <c r="D82" s="121" t="s">
        <v>210</v>
      </c>
      <c r="E82" s="67">
        <v>3700</v>
      </c>
      <c r="F82" s="191">
        <v>1718</v>
      </c>
      <c r="G82" s="189">
        <f t="shared" si="0"/>
        <v>0.46</v>
      </c>
      <c r="J82" s="166"/>
      <c r="K82" s="166">
        <v>2005</v>
      </c>
      <c r="L82" s="166">
        <v>2006</v>
      </c>
      <c r="M82" s="167" t="s">
        <v>242</v>
      </c>
    </row>
    <row r="83" spans="1:13" ht="12.75" outlineLevel="1">
      <c r="A83" s="82"/>
      <c r="B83" s="82"/>
      <c r="C83" s="70"/>
      <c r="D83" s="121"/>
      <c r="E83" s="67"/>
      <c r="F83" s="191"/>
      <c r="G83" s="189"/>
      <c r="J83" s="164"/>
      <c r="K83" s="164"/>
      <c r="L83" s="164"/>
      <c r="M83" s="163"/>
    </row>
    <row r="84" spans="1:13" ht="12.75" outlineLevel="1">
      <c r="A84" s="82"/>
      <c r="B84" s="82"/>
      <c r="C84" s="70">
        <v>4210</v>
      </c>
      <c r="D84" s="121" t="s">
        <v>14</v>
      </c>
      <c r="E84" s="67">
        <v>102800</v>
      </c>
      <c r="F84" s="191">
        <v>51045</v>
      </c>
      <c r="G84" s="189">
        <f t="shared" si="0"/>
        <v>0.5</v>
      </c>
      <c r="J84" s="164" t="s">
        <v>241</v>
      </c>
      <c r="K84" s="168">
        <v>139279</v>
      </c>
      <c r="L84" s="168">
        <v>146768</v>
      </c>
      <c r="M84" s="168">
        <f>SUM(K84:L84)</f>
        <v>286047</v>
      </c>
    </row>
    <row r="85" spans="1:13" ht="12.75" outlineLevel="1">
      <c r="A85" s="82"/>
      <c r="B85" s="82"/>
      <c r="C85" s="70"/>
      <c r="D85" s="121"/>
      <c r="E85" s="67"/>
      <c r="F85" s="191"/>
      <c r="G85" s="189"/>
      <c r="J85" s="164" t="s">
        <v>239</v>
      </c>
      <c r="K85" s="168">
        <v>278559</v>
      </c>
      <c r="L85" s="168">
        <v>293536</v>
      </c>
      <c r="M85" s="168">
        <f>SUM(K85:L85)</f>
        <v>572095</v>
      </c>
    </row>
    <row r="86" spans="1:13" ht="12.75" outlineLevel="1">
      <c r="A86" s="82"/>
      <c r="B86" s="82"/>
      <c r="C86" s="70">
        <v>4260</v>
      </c>
      <c r="D86" s="121" t="s">
        <v>24</v>
      </c>
      <c r="E86" s="67">
        <v>17000</v>
      </c>
      <c r="F86" s="191">
        <v>12558</v>
      </c>
      <c r="G86" s="189">
        <f t="shared" si="0"/>
        <v>0.74</v>
      </c>
      <c r="J86" s="164" t="s">
        <v>246</v>
      </c>
      <c r="K86" s="168">
        <v>46426</v>
      </c>
      <c r="L86" s="168">
        <v>48923</v>
      </c>
      <c r="M86" s="168">
        <f>SUM(K86:L86)</f>
        <v>95349</v>
      </c>
    </row>
    <row r="87" spans="1:13" ht="13.5" outlineLevel="1" thickBot="1">
      <c r="A87" s="82"/>
      <c r="B87" s="82"/>
      <c r="C87" s="70"/>
      <c r="D87" s="121"/>
      <c r="E87" s="67"/>
      <c r="F87" s="191"/>
      <c r="G87" s="189"/>
      <c r="J87" s="170" t="s">
        <v>247</v>
      </c>
      <c r="K87" s="169">
        <f>SUM(K84:K86)</f>
        <v>464264</v>
      </c>
      <c r="L87" s="169">
        <f>SUM(L84:L86)</f>
        <v>489227</v>
      </c>
      <c r="M87" s="169">
        <f>SUM(K87:L87)</f>
        <v>953491</v>
      </c>
    </row>
    <row r="88" spans="1:7" ht="12.75" outlineLevel="1">
      <c r="A88" s="82"/>
      <c r="B88" s="82"/>
      <c r="C88" s="70">
        <v>4270</v>
      </c>
      <c r="D88" s="121" t="s">
        <v>25</v>
      </c>
      <c r="E88" s="67">
        <v>825000</v>
      </c>
      <c r="F88" s="191">
        <v>7386</v>
      </c>
      <c r="G88" s="189">
        <f t="shared" si="0"/>
        <v>0.01</v>
      </c>
    </row>
    <row r="89" spans="1:7" ht="12.75" outlineLevel="1">
      <c r="A89" s="82"/>
      <c r="B89" s="82"/>
      <c r="C89" s="70"/>
      <c r="D89" s="121"/>
      <c r="E89" s="67"/>
      <c r="F89" s="191"/>
      <c r="G89" s="189"/>
    </row>
    <row r="90" spans="1:7" ht="12.75" outlineLevel="1">
      <c r="A90" s="82"/>
      <c r="B90" s="82"/>
      <c r="C90" s="70">
        <v>4300</v>
      </c>
      <c r="D90" s="121" t="s">
        <v>90</v>
      </c>
      <c r="E90" s="67">
        <v>1092690</v>
      </c>
      <c r="F90" s="191">
        <v>690221</v>
      </c>
      <c r="G90" s="189">
        <f t="shared" si="0"/>
        <v>0.63</v>
      </c>
    </row>
    <row r="91" spans="1:7" ht="12.75" outlineLevel="1">
      <c r="A91" s="82"/>
      <c r="B91" s="82"/>
      <c r="C91" s="70"/>
      <c r="D91" s="121"/>
      <c r="E91" s="67"/>
      <c r="F91" s="191"/>
      <c r="G91" s="189"/>
    </row>
    <row r="92" spans="1:7" ht="22.5" outlineLevel="1">
      <c r="A92" s="82"/>
      <c r="B92" s="82"/>
      <c r="C92" s="70">
        <v>4350</v>
      </c>
      <c r="D92" s="121" t="s">
        <v>257</v>
      </c>
      <c r="E92" s="67">
        <v>1110</v>
      </c>
      <c r="F92" s="191">
        <v>637</v>
      </c>
      <c r="G92" s="189">
        <f t="shared" si="0"/>
        <v>0.57</v>
      </c>
    </row>
    <row r="93" spans="1:7" ht="12.75" outlineLevel="1">
      <c r="A93" s="82"/>
      <c r="B93" s="82"/>
      <c r="C93" s="70"/>
      <c r="D93" s="121"/>
      <c r="E93" s="67"/>
      <c r="F93" s="191"/>
      <c r="G93" s="189"/>
    </row>
    <row r="94" spans="1:7" ht="12.75" outlineLevel="1">
      <c r="A94" s="82"/>
      <c r="B94" s="82"/>
      <c r="C94" s="70">
        <v>4410</v>
      </c>
      <c r="D94" s="121" t="s">
        <v>26</v>
      </c>
      <c r="E94" s="67">
        <v>2100</v>
      </c>
      <c r="F94" s="191">
        <v>1838</v>
      </c>
      <c r="G94" s="189">
        <f t="shared" si="0"/>
        <v>0.88</v>
      </c>
    </row>
    <row r="95" spans="1:7" ht="12.75" outlineLevel="1">
      <c r="A95" s="82"/>
      <c r="B95" s="82"/>
      <c r="C95" s="70"/>
      <c r="D95" s="121"/>
      <c r="E95" s="67"/>
      <c r="F95" s="191"/>
      <c r="G95" s="189"/>
    </row>
    <row r="96" spans="1:7" ht="12.75" outlineLevel="1">
      <c r="A96" s="82"/>
      <c r="B96" s="82"/>
      <c r="C96" s="70">
        <v>4430</v>
      </c>
      <c r="D96" s="121" t="s">
        <v>27</v>
      </c>
      <c r="E96" s="67">
        <v>6900</v>
      </c>
      <c r="F96" s="191">
        <v>6503</v>
      </c>
      <c r="G96" s="189">
        <f t="shared" si="0"/>
        <v>0.94</v>
      </c>
    </row>
    <row r="97" spans="1:7" ht="12.75" outlineLevel="1">
      <c r="A97" s="82"/>
      <c r="B97" s="82"/>
      <c r="C97" s="70"/>
      <c r="D97" s="121"/>
      <c r="E97" s="67"/>
      <c r="F97" s="191"/>
      <c r="G97" s="189"/>
    </row>
    <row r="98" spans="1:7" ht="22.5" outlineLevel="1">
      <c r="A98" s="82"/>
      <c r="B98" s="82"/>
      <c r="C98" s="70">
        <v>4440</v>
      </c>
      <c r="D98" s="121" t="s">
        <v>28</v>
      </c>
      <c r="E98" s="67">
        <v>12300</v>
      </c>
      <c r="F98" s="191">
        <v>12097</v>
      </c>
      <c r="G98" s="189">
        <f t="shared" si="0"/>
        <v>0.98</v>
      </c>
    </row>
    <row r="99" spans="1:7" ht="12.75" outlineLevel="1">
      <c r="A99" s="82"/>
      <c r="B99" s="82"/>
      <c r="C99" s="70"/>
      <c r="D99" s="121"/>
      <c r="E99" s="67"/>
      <c r="F99" s="191"/>
      <c r="G99" s="189"/>
    </row>
    <row r="100" spans="1:7" ht="12.75" outlineLevel="1">
      <c r="A100" s="82"/>
      <c r="B100" s="82"/>
      <c r="C100" s="70">
        <v>4480</v>
      </c>
      <c r="D100" s="121" t="s">
        <v>29</v>
      </c>
      <c r="E100" s="67">
        <v>6200</v>
      </c>
      <c r="F100" s="191">
        <v>3354</v>
      </c>
      <c r="G100" s="189">
        <f t="shared" si="0"/>
        <v>0.54</v>
      </c>
    </row>
    <row r="101" spans="1:7" ht="12.75" outlineLevel="1">
      <c r="A101" s="82"/>
      <c r="B101" s="82"/>
      <c r="C101" s="70"/>
      <c r="D101" s="121"/>
      <c r="E101" s="67"/>
      <c r="F101" s="191"/>
      <c r="G101" s="189"/>
    </row>
    <row r="102" spans="1:7" ht="22.5" outlineLevel="1">
      <c r="A102" s="82"/>
      <c r="B102" s="82"/>
      <c r="C102" s="83">
        <v>6050</v>
      </c>
      <c r="D102" s="127" t="s">
        <v>198</v>
      </c>
      <c r="E102" s="67">
        <v>552000</v>
      </c>
      <c r="F102" s="191">
        <v>0</v>
      </c>
      <c r="G102" s="189">
        <f t="shared" si="0"/>
        <v>0</v>
      </c>
    </row>
    <row r="103" spans="1:7" ht="12.75" outlineLevel="1">
      <c r="A103" s="82"/>
      <c r="B103" s="82"/>
      <c r="C103" s="83"/>
      <c r="D103" s="127"/>
      <c r="E103" s="67"/>
      <c r="F103" s="191"/>
      <c r="G103" s="189"/>
    </row>
    <row r="104" spans="1:7" ht="22.5" outlineLevel="1">
      <c r="A104" s="82"/>
      <c r="B104" s="82"/>
      <c r="C104" s="83">
        <v>6060</v>
      </c>
      <c r="D104" s="127" t="s">
        <v>196</v>
      </c>
      <c r="E104" s="67">
        <v>63000</v>
      </c>
      <c r="F104" s="191">
        <v>54712</v>
      </c>
      <c r="G104" s="189">
        <f t="shared" si="0"/>
        <v>0.87</v>
      </c>
    </row>
    <row r="105" spans="1:7" ht="12.75">
      <c r="A105" s="82"/>
      <c r="B105" s="82"/>
      <c r="C105" s="83"/>
      <c r="D105" s="127"/>
      <c r="E105" s="67"/>
      <c r="F105" s="191"/>
      <c r="G105" s="189"/>
    </row>
    <row r="106" spans="1:7" ht="12.75">
      <c r="A106" s="82"/>
      <c r="B106" s="82"/>
      <c r="C106" s="83" t="s">
        <v>55</v>
      </c>
      <c r="D106" s="127" t="s">
        <v>236</v>
      </c>
      <c r="E106" s="67">
        <f>SUM(E108:E110)</f>
        <v>1417693</v>
      </c>
      <c r="F106" s="67">
        <f>SUM(F108:F110)</f>
        <v>0</v>
      </c>
      <c r="G106" s="189">
        <f t="shared" si="0"/>
        <v>0</v>
      </c>
    </row>
    <row r="107" spans="1:7" ht="12.75" outlineLevel="1">
      <c r="A107" s="82"/>
      <c r="B107" s="82"/>
      <c r="C107" s="83"/>
      <c r="D107" s="127"/>
      <c r="E107" s="67"/>
      <c r="F107" s="191"/>
      <c r="G107" s="189"/>
    </row>
    <row r="108" spans="1:7" ht="22.5" outlineLevel="1">
      <c r="A108" s="82"/>
      <c r="B108" s="82"/>
      <c r="C108" s="174">
        <v>6058</v>
      </c>
      <c r="D108" s="127" t="s">
        <v>198</v>
      </c>
      <c r="E108" s="67">
        <v>850616</v>
      </c>
      <c r="F108" s="191">
        <v>0</v>
      </c>
      <c r="G108" s="189">
        <f t="shared" si="0"/>
        <v>0</v>
      </c>
    </row>
    <row r="109" spans="1:7" ht="12.75" outlineLevel="1">
      <c r="A109" s="82"/>
      <c r="B109" s="82"/>
      <c r="C109" s="174"/>
      <c r="D109" s="127"/>
      <c r="E109" s="67"/>
      <c r="F109" s="191"/>
      <c r="G109" s="189"/>
    </row>
    <row r="110" spans="1:7" ht="22.5" outlineLevel="1">
      <c r="A110" s="82"/>
      <c r="B110" s="82"/>
      <c r="C110" s="174">
        <v>6059</v>
      </c>
      <c r="D110" s="127" t="s">
        <v>198</v>
      </c>
      <c r="E110" s="67">
        <v>567077</v>
      </c>
      <c r="F110" s="191">
        <v>0</v>
      </c>
      <c r="G110" s="189">
        <f t="shared" si="0"/>
        <v>0</v>
      </c>
    </row>
    <row r="111" spans="1:7" ht="12.75">
      <c r="A111" s="103"/>
      <c r="B111" s="103"/>
      <c r="C111" s="106"/>
      <c r="D111" s="125"/>
      <c r="E111" s="146"/>
      <c r="F111" s="199"/>
      <c r="G111" s="189"/>
    </row>
    <row r="112" spans="1:7" s="100" customFormat="1" ht="12.75">
      <c r="A112" s="74">
        <v>700</v>
      </c>
      <c r="B112" s="74"/>
      <c r="C112" s="75"/>
      <c r="D112" s="126" t="s">
        <v>30</v>
      </c>
      <c r="E112" s="141">
        <f>E114</f>
        <v>91400</v>
      </c>
      <c r="F112" s="196">
        <f>F114</f>
        <v>40407</v>
      </c>
      <c r="G112" s="189">
        <f t="shared" si="0"/>
        <v>0.44</v>
      </c>
    </row>
    <row r="113" spans="1:7" ht="12.75">
      <c r="A113" s="101"/>
      <c r="B113" s="101"/>
      <c r="C113" s="102"/>
      <c r="D113" s="125"/>
      <c r="E113" s="146"/>
      <c r="F113" s="199"/>
      <c r="G113" s="189"/>
    </row>
    <row r="114" spans="1:7" s="97" customFormat="1" ht="22.5">
      <c r="A114" s="78"/>
      <c r="B114" s="78">
        <v>70005</v>
      </c>
      <c r="C114" s="79"/>
      <c r="D114" s="124" t="s">
        <v>31</v>
      </c>
      <c r="E114" s="145">
        <f>SUM(E116:E128)</f>
        <v>91400</v>
      </c>
      <c r="F114" s="145">
        <f>SUM(F116:F128)</f>
        <v>40407</v>
      </c>
      <c r="G114" s="189">
        <f t="shared" si="0"/>
        <v>0.44</v>
      </c>
    </row>
    <row r="115" spans="1:7" s="97" customFormat="1" ht="12.75">
      <c r="A115" s="78"/>
      <c r="B115" s="78"/>
      <c r="C115" s="79"/>
      <c r="D115" s="124"/>
      <c r="E115" s="145"/>
      <c r="F115" s="198"/>
      <c r="G115" s="189"/>
    </row>
    <row r="116" spans="1:7" ht="12.75" outlineLevel="2">
      <c r="A116" s="82"/>
      <c r="B116" s="82"/>
      <c r="C116" s="70">
        <v>4170</v>
      </c>
      <c r="D116" s="121" t="s">
        <v>207</v>
      </c>
      <c r="E116" s="67">
        <v>300</v>
      </c>
      <c r="F116" s="191">
        <v>255</v>
      </c>
      <c r="G116" s="189">
        <f t="shared" si="0"/>
        <v>0.85</v>
      </c>
    </row>
    <row r="117" spans="1:7" ht="12.75" outlineLevel="2">
      <c r="A117" s="82"/>
      <c r="B117" s="82"/>
      <c r="C117" s="70"/>
      <c r="D117" s="121"/>
      <c r="E117" s="67"/>
      <c r="F117" s="191"/>
      <c r="G117" s="189"/>
    </row>
    <row r="118" spans="1:7" ht="33.75" outlineLevel="1">
      <c r="A118" s="159"/>
      <c r="B118" s="159"/>
      <c r="C118" s="160">
        <v>4590</v>
      </c>
      <c r="D118" s="125" t="s">
        <v>232</v>
      </c>
      <c r="E118" s="146">
        <v>30000</v>
      </c>
      <c r="F118" s="199">
        <v>7735</v>
      </c>
      <c r="G118" s="189">
        <f t="shared" si="0"/>
        <v>0.26</v>
      </c>
    </row>
    <row r="119" spans="1:7" ht="12.75" outlineLevel="1">
      <c r="A119" s="159"/>
      <c r="B119" s="159"/>
      <c r="C119" s="160"/>
      <c r="D119" s="125"/>
      <c r="E119" s="146"/>
      <c r="F119" s="199"/>
      <c r="G119" s="189"/>
    </row>
    <row r="120" spans="1:7" ht="22.5" outlineLevel="1">
      <c r="A120" s="104"/>
      <c r="B120" s="104"/>
      <c r="C120" s="105">
        <v>4610</v>
      </c>
      <c r="D120" s="125" t="s">
        <v>186</v>
      </c>
      <c r="E120" s="146">
        <v>500</v>
      </c>
      <c r="F120" s="199">
        <v>0</v>
      </c>
      <c r="G120" s="189">
        <f t="shared" si="0"/>
        <v>0</v>
      </c>
    </row>
    <row r="121" spans="1:7" ht="12.75" outlineLevel="1">
      <c r="A121" s="103"/>
      <c r="B121" s="103"/>
      <c r="C121" s="106"/>
      <c r="D121" s="125"/>
      <c r="E121" s="146"/>
      <c r="F121" s="199"/>
      <c r="G121" s="189"/>
    </row>
    <row r="122" spans="1:7" ht="12.75" outlineLevel="1">
      <c r="A122" s="82"/>
      <c r="B122" s="82"/>
      <c r="C122" s="70">
        <v>4260</v>
      </c>
      <c r="D122" s="121" t="s">
        <v>24</v>
      </c>
      <c r="E122" s="67">
        <f>7500</f>
        <v>7500</v>
      </c>
      <c r="F122" s="191">
        <v>2698</v>
      </c>
      <c r="G122" s="189">
        <f t="shared" si="0"/>
        <v>0.36</v>
      </c>
    </row>
    <row r="123" spans="1:7" ht="12.75" outlineLevel="1">
      <c r="A123" s="78"/>
      <c r="B123" s="78"/>
      <c r="C123" s="79"/>
      <c r="D123" s="124"/>
      <c r="E123" s="146"/>
      <c r="F123" s="199"/>
      <c r="G123" s="189"/>
    </row>
    <row r="124" spans="1:7" ht="12.75" outlineLevel="1">
      <c r="A124" s="103"/>
      <c r="B124" s="103"/>
      <c r="C124" s="106">
        <v>4270</v>
      </c>
      <c r="D124" s="125" t="s">
        <v>32</v>
      </c>
      <c r="E124" s="146">
        <v>5300</v>
      </c>
      <c r="F124" s="199">
        <v>4968</v>
      </c>
      <c r="G124" s="189">
        <f t="shared" si="0"/>
        <v>0.94</v>
      </c>
    </row>
    <row r="125" spans="1:7" ht="12.75" outlineLevel="2">
      <c r="A125" s="82"/>
      <c r="B125" s="82"/>
      <c r="C125" s="70"/>
      <c r="D125" s="121"/>
      <c r="E125" s="67"/>
      <c r="F125" s="191"/>
      <c r="G125" s="189"/>
    </row>
    <row r="126" spans="1:7" ht="12.75" outlineLevel="1">
      <c r="A126" s="103"/>
      <c r="B126" s="103"/>
      <c r="C126" s="106">
        <v>4300</v>
      </c>
      <c r="D126" s="121" t="s">
        <v>90</v>
      </c>
      <c r="E126" s="146">
        <v>46900</v>
      </c>
      <c r="F126" s="199">
        <v>24289</v>
      </c>
      <c r="G126" s="189">
        <f t="shared" si="0"/>
        <v>0.52</v>
      </c>
    </row>
    <row r="127" spans="1:7" ht="12.75" outlineLevel="1">
      <c r="A127" s="103"/>
      <c r="B127" s="103"/>
      <c r="C127" s="106"/>
      <c r="D127" s="125"/>
      <c r="E127" s="146"/>
      <c r="F127" s="199"/>
      <c r="G127" s="189"/>
    </row>
    <row r="128" spans="1:7" ht="12.75" outlineLevel="1">
      <c r="A128" s="103"/>
      <c r="B128" s="103"/>
      <c r="C128" s="106">
        <v>4480</v>
      </c>
      <c r="D128" s="125" t="s">
        <v>29</v>
      </c>
      <c r="E128" s="146">
        <v>900</v>
      </c>
      <c r="F128" s="199">
        <v>462</v>
      </c>
      <c r="G128" s="189">
        <f t="shared" si="0"/>
        <v>0.51</v>
      </c>
    </row>
    <row r="129" spans="1:7" ht="12.75">
      <c r="A129" s="103"/>
      <c r="B129" s="103"/>
      <c r="C129" s="106"/>
      <c r="D129" s="125" t="s">
        <v>37</v>
      </c>
      <c r="E129" s="146"/>
      <c r="F129" s="199"/>
      <c r="G129" s="189"/>
    </row>
    <row r="130" spans="1:7" ht="41.25" customHeight="1">
      <c r="A130" s="78"/>
      <c r="B130" s="78"/>
      <c r="C130" s="79" t="s">
        <v>55</v>
      </c>
      <c r="D130" s="124" t="s">
        <v>33</v>
      </c>
      <c r="E130" s="146">
        <f>SUM(E132:E142)</f>
        <v>67000</v>
      </c>
      <c r="F130" s="199">
        <f>SUM(F132:F142)</f>
        <v>28733</v>
      </c>
      <c r="G130" s="189">
        <f t="shared" si="0"/>
        <v>0.43</v>
      </c>
    </row>
    <row r="131" spans="1:7" ht="12.75" outlineLevel="1">
      <c r="A131" s="78"/>
      <c r="B131" s="78"/>
      <c r="C131" s="79"/>
      <c r="D131" s="124"/>
      <c r="E131" s="146"/>
      <c r="F131" s="199"/>
      <c r="G131" s="189"/>
    </row>
    <row r="132" spans="1:7" ht="33.75" outlineLevel="1">
      <c r="A132" s="159"/>
      <c r="B132" s="159"/>
      <c r="C132" s="160">
        <v>4590</v>
      </c>
      <c r="D132" s="125" t="s">
        <v>232</v>
      </c>
      <c r="E132" s="146">
        <v>30000</v>
      </c>
      <c r="F132" s="199">
        <v>7735</v>
      </c>
      <c r="G132" s="189">
        <f t="shared" si="0"/>
        <v>0.26</v>
      </c>
    </row>
    <row r="133" spans="1:7" ht="12.75" outlineLevel="1">
      <c r="A133" s="78"/>
      <c r="B133" s="78"/>
      <c r="C133" s="79"/>
      <c r="D133" s="124"/>
      <c r="E133" s="146"/>
      <c r="F133" s="199"/>
      <c r="G133" s="189"/>
    </row>
    <row r="134" spans="1:7" ht="22.5" outlineLevel="1">
      <c r="A134" s="103"/>
      <c r="B134" s="103"/>
      <c r="C134" s="106">
        <v>4610</v>
      </c>
      <c r="D134" s="125" t="s">
        <v>192</v>
      </c>
      <c r="E134" s="146">
        <v>500</v>
      </c>
      <c r="F134" s="199">
        <v>0</v>
      </c>
      <c r="G134" s="189">
        <f t="shared" si="0"/>
        <v>0</v>
      </c>
    </row>
    <row r="135" spans="1:7" ht="12.75" outlineLevel="1">
      <c r="A135" s="103"/>
      <c r="B135" s="103"/>
      <c r="C135" s="106"/>
      <c r="D135" s="125"/>
      <c r="E135" s="146"/>
      <c r="F135" s="199"/>
      <c r="G135" s="189"/>
    </row>
    <row r="136" spans="1:7" ht="12.75" outlineLevel="2">
      <c r="A136" s="82"/>
      <c r="B136" s="82"/>
      <c r="C136" s="70">
        <v>4170</v>
      </c>
      <c r="D136" s="121" t="s">
        <v>207</v>
      </c>
      <c r="E136" s="67">
        <v>300</v>
      </c>
      <c r="F136" s="191">
        <v>255</v>
      </c>
      <c r="G136" s="189">
        <f t="shared" si="0"/>
        <v>0.85</v>
      </c>
    </row>
    <row r="137" spans="1:7" ht="12.75" outlineLevel="2">
      <c r="A137" s="82"/>
      <c r="B137" s="82"/>
      <c r="C137" s="70"/>
      <c r="D137" s="121"/>
      <c r="E137" s="67"/>
      <c r="F137" s="191"/>
      <c r="G137" s="189"/>
    </row>
    <row r="138" spans="1:7" ht="12.75" outlineLevel="1">
      <c r="A138" s="103"/>
      <c r="B138" s="103"/>
      <c r="C138" s="106">
        <v>4270</v>
      </c>
      <c r="D138" s="125" t="s">
        <v>32</v>
      </c>
      <c r="E138" s="146">
        <v>5000</v>
      </c>
      <c r="F138" s="199">
        <f>4968-150</f>
        <v>4818</v>
      </c>
      <c r="G138" s="189">
        <f t="shared" si="0"/>
        <v>0.96</v>
      </c>
    </row>
    <row r="139" spans="1:7" ht="12.75" outlineLevel="1">
      <c r="A139" s="103"/>
      <c r="B139" s="103"/>
      <c r="C139" s="106"/>
      <c r="D139" s="125"/>
      <c r="E139" s="146"/>
      <c r="F139" s="199"/>
      <c r="G139" s="189"/>
    </row>
    <row r="140" spans="1:7" ht="12.75" outlineLevel="1">
      <c r="A140" s="103"/>
      <c r="B140" s="103"/>
      <c r="C140" s="106">
        <v>4300</v>
      </c>
      <c r="D140" s="121" t="s">
        <v>90</v>
      </c>
      <c r="E140" s="146">
        <v>30300</v>
      </c>
      <c r="F140" s="199">
        <f>24289-8826</f>
        <v>15463</v>
      </c>
      <c r="G140" s="189">
        <f>F140/E140</f>
        <v>0.51</v>
      </c>
    </row>
    <row r="141" spans="1:7" ht="12.75" outlineLevel="1">
      <c r="A141" s="103"/>
      <c r="B141" s="103"/>
      <c r="C141" s="106"/>
      <c r="D141" s="125"/>
      <c r="E141" s="146"/>
      <c r="F141" s="199"/>
      <c r="G141" s="189"/>
    </row>
    <row r="142" spans="1:7" ht="12.75" outlineLevel="1">
      <c r="A142" s="103"/>
      <c r="B142" s="103"/>
      <c r="C142" s="106">
        <v>4480</v>
      </c>
      <c r="D142" s="125" t="s">
        <v>29</v>
      </c>
      <c r="E142" s="146">
        <v>900</v>
      </c>
      <c r="F142" s="199">
        <v>462</v>
      </c>
      <c r="G142" s="189">
        <f>F142/E142</f>
        <v>0.51</v>
      </c>
    </row>
    <row r="143" spans="1:7" ht="12.75">
      <c r="A143" s="103"/>
      <c r="B143" s="103"/>
      <c r="C143" s="106"/>
      <c r="D143" s="125"/>
      <c r="E143" s="146"/>
      <c r="F143" s="199"/>
      <c r="G143" s="189"/>
    </row>
    <row r="144" spans="1:7" ht="33.75">
      <c r="A144" s="78"/>
      <c r="B144" s="78"/>
      <c r="C144" s="79" t="s">
        <v>55</v>
      </c>
      <c r="D144" s="124" t="s">
        <v>34</v>
      </c>
      <c r="E144" s="146">
        <f>SUM(E145:E150)</f>
        <v>24400</v>
      </c>
      <c r="F144" s="146">
        <f>SUM(F145:F150)</f>
        <v>11674</v>
      </c>
      <c r="G144" s="189">
        <f>F144/E144</f>
        <v>0.48</v>
      </c>
    </row>
    <row r="145" spans="1:7" ht="12.75" outlineLevel="1">
      <c r="A145" s="82"/>
      <c r="B145" s="82"/>
      <c r="C145" s="70"/>
      <c r="D145" s="121"/>
      <c r="E145" s="67"/>
      <c r="F145" s="191"/>
      <c r="G145" s="189"/>
    </row>
    <row r="146" spans="1:7" ht="12.75" outlineLevel="1">
      <c r="A146" s="82"/>
      <c r="B146" s="82"/>
      <c r="C146" s="70">
        <v>4260</v>
      </c>
      <c r="D146" s="121" t="s">
        <v>24</v>
      </c>
      <c r="E146" s="67">
        <v>7500</v>
      </c>
      <c r="F146" s="191">
        <v>2698</v>
      </c>
      <c r="G146" s="189">
        <f>F146/E146</f>
        <v>0.36</v>
      </c>
    </row>
    <row r="147" spans="1:7" ht="12.75" outlineLevel="1">
      <c r="A147" s="82"/>
      <c r="B147" s="82"/>
      <c r="C147" s="70"/>
      <c r="D147" s="121"/>
      <c r="E147" s="67"/>
      <c r="F147" s="191"/>
      <c r="G147" s="189"/>
    </row>
    <row r="148" spans="1:7" ht="12.75" outlineLevel="1">
      <c r="A148" s="103"/>
      <c r="B148" s="103"/>
      <c r="C148" s="106">
        <v>4270</v>
      </c>
      <c r="D148" s="125" t="s">
        <v>32</v>
      </c>
      <c r="E148" s="146">
        <v>300</v>
      </c>
      <c r="F148" s="199">
        <v>150</v>
      </c>
      <c r="G148" s="189">
        <f>F148/E148</f>
        <v>0.5</v>
      </c>
    </row>
    <row r="149" spans="1:7" ht="12.75" outlineLevel="1">
      <c r="A149" s="103"/>
      <c r="B149" s="103"/>
      <c r="C149" s="106"/>
      <c r="D149" s="125"/>
      <c r="E149" s="146"/>
      <c r="F149" s="199"/>
      <c r="G149" s="189"/>
    </row>
    <row r="150" spans="1:7" ht="12.75" outlineLevel="1">
      <c r="A150" s="78"/>
      <c r="B150" s="78"/>
      <c r="C150" s="77">
        <v>4300</v>
      </c>
      <c r="D150" s="121" t="s">
        <v>90</v>
      </c>
      <c r="E150" s="146">
        <v>16600</v>
      </c>
      <c r="F150" s="199">
        <f>11524-2698</f>
        <v>8826</v>
      </c>
      <c r="G150" s="189">
        <f>F150/E150</f>
        <v>0.53</v>
      </c>
    </row>
    <row r="151" spans="1:7" ht="12.75">
      <c r="A151" s="103"/>
      <c r="B151" s="103"/>
      <c r="C151" s="106"/>
      <c r="D151" s="125"/>
      <c r="E151" s="146"/>
      <c r="F151" s="199"/>
      <c r="G151" s="189"/>
    </row>
    <row r="152" spans="1:7" s="100" customFormat="1" ht="12.75">
      <c r="A152" s="74">
        <v>710</v>
      </c>
      <c r="B152" s="74"/>
      <c r="C152" s="75"/>
      <c r="D152" s="126" t="s">
        <v>35</v>
      </c>
      <c r="E152" s="141">
        <f>E154+E167+E189+E163</f>
        <v>289954</v>
      </c>
      <c r="F152" s="196">
        <f>F154+F167+F189+F163</f>
        <v>117732</v>
      </c>
      <c r="G152" s="189">
        <f>F152/E152</f>
        <v>0.41</v>
      </c>
    </row>
    <row r="153" spans="1:7" ht="12.75">
      <c r="A153" s="101"/>
      <c r="B153" s="101"/>
      <c r="C153" s="102"/>
      <c r="D153" s="125"/>
      <c r="E153" s="146"/>
      <c r="F153" s="199"/>
      <c r="G153" s="189"/>
    </row>
    <row r="154" spans="1:7" s="97" customFormat="1" ht="22.5">
      <c r="A154" s="78"/>
      <c r="B154" s="78">
        <v>71013</v>
      </c>
      <c r="C154" s="79"/>
      <c r="D154" s="124" t="s">
        <v>59</v>
      </c>
      <c r="E154" s="145">
        <f>SUM(E155:E156)</f>
        <v>50000</v>
      </c>
      <c r="F154" s="198">
        <f>SUM(F155:F156)</f>
        <v>0</v>
      </c>
      <c r="G154" s="189">
        <f>F154/E154</f>
        <v>0</v>
      </c>
    </row>
    <row r="155" spans="1:7" ht="12.75" outlineLevel="1">
      <c r="A155" s="104"/>
      <c r="B155" s="104"/>
      <c r="C155" s="105"/>
      <c r="D155" s="125"/>
      <c r="E155" s="146"/>
      <c r="F155" s="199"/>
      <c r="G155" s="189"/>
    </row>
    <row r="156" spans="1:7" ht="12.75" outlineLevel="1">
      <c r="A156" s="103"/>
      <c r="B156" s="103"/>
      <c r="C156" s="106">
        <v>4300</v>
      </c>
      <c r="D156" s="121" t="s">
        <v>90</v>
      </c>
      <c r="E156" s="146">
        <v>50000</v>
      </c>
      <c r="F156" s="199">
        <v>0</v>
      </c>
      <c r="G156" s="189">
        <f>F156/E156</f>
        <v>0</v>
      </c>
    </row>
    <row r="157" spans="1:7" ht="12.75">
      <c r="A157" s="103"/>
      <c r="B157" s="103"/>
      <c r="C157" s="106"/>
      <c r="D157" s="125"/>
      <c r="E157" s="146"/>
      <c r="F157" s="199"/>
      <c r="G157" s="189"/>
    </row>
    <row r="158" spans="1:7" ht="12.75">
      <c r="A158" s="103"/>
      <c r="B158" s="103"/>
      <c r="C158" s="106" t="s">
        <v>37</v>
      </c>
      <c r="D158" s="125"/>
      <c r="E158" s="146"/>
      <c r="F158" s="199"/>
      <c r="G158" s="189"/>
    </row>
    <row r="159" spans="1:7" ht="33.75">
      <c r="A159" s="78"/>
      <c r="B159" s="78"/>
      <c r="C159" s="79" t="s">
        <v>55</v>
      </c>
      <c r="D159" s="124" t="s">
        <v>38</v>
      </c>
      <c r="E159" s="146">
        <f>SUM(E161)</f>
        <v>50000</v>
      </c>
      <c r="F159" s="199">
        <f>SUM(F161)</f>
        <v>0</v>
      </c>
      <c r="G159" s="189">
        <f>F159/E159</f>
        <v>0</v>
      </c>
    </row>
    <row r="160" spans="1:7" ht="12.75">
      <c r="A160" s="78"/>
      <c r="B160" s="78"/>
      <c r="C160" s="79"/>
      <c r="D160" s="124"/>
      <c r="E160" s="146"/>
      <c r="F160" s="199"/>
      <c r="G160" s="189"/>
    </row>
    <row r="161" spans="1:7" ht="12.75">
      <c r="A161" s="103"/>
      <c r="B161" s="103"/>
      <c r="C161" s="106">
        <v>4300</v>
      </c>
      <c r="D161" s="121" t="s">
        <v>90</v>
      </c>
      <c r="E161" s="146">
        <v>50000</v>
      </c>
      <c r="F161" s="199">
        <v>0</v>
      </c>
      <c r="G161" s="189">
        <f>F161/E161</f>
        <v>0</v>
      </c>
    </row>
    <row r="162" spans="1:7" ht="12.75">
      <c r="A162" s="78"/>
      <c r="B162" s="78"/>
      <c r="C162" s="79"/>
      <c r="D162" s="124"/>
      <c r="E162" s="146"/>
      <c r="F162" s="199"/>
      <c r="G162" s="189"/>
    </row>
    <row r="163" spans="1:7" s="97" customFormat="1" ht="22.5">
      <c r="A163" s="78"/>
      <c r="B163" s="78">
        <v>71014</v>
      </c>
      <c r="C163" s="79"/>
      <c r="D163" s="124" t="s">
        <v>185</v>
      </c>
      <c r="E163" s="145">
        <f>SUM(E164:E165)</f>
        <v>1000</v>
      </c>
      <c r="F163" s="198">
        <f>SUM(F164:F165)</f>
        <v>0</v>
      </c>
      <c r="G163" s="189">
        <f>F163/E163</f>
        <v>0</v>
      </c>
    </row>
    <row r="164" spans="1:7" ht="12.75" outlineLevel="1">
      <c r="A164" s="104"/>
      <c r="B164" s="104"/>
      <c r="C164" s="105"/>
      <c r="D164" s="125"/>
      <c r="E164" s="146"/>
      <c r="F164" s="199"/>
      <c r="G164" s="189"/>
    </row>
    <row r="165" spans="1:7" ht="12.75" outlineLevel="1">
      <c r="A165" s="103"/>
      <c r="B165" s="103"/>
      <c r="C165" s="106">
        <v>4300</v>
      </c>
      <c r="D165" s="121" t="s">
        <v>90</v>
      </c>
      <c r="E165" s="146">
        <v>1000</v>
      </c>
      <c r="F165" s="199">
        <v>0</v>
      </c>
      <c r="G165" s="189">
        <f>F165/E165</f>
        <v>0</v>
      </c>
    </row>
    <row r="166" spans="1:7" ht="12.75">
      <c r="A166" s="103"/>
      <c r="B166" s="103"/>
      <c r="C166" s="106"/>
      <c r="D166" s="125"/>
      <c r="E166" s="146"/>
      <c r="F166" s="199"/>
      <c r="G166" s="189"/>
    </row>
    <row r="167" spans="1:7" s="97" customFormat="1" ht="12.75">
      <c r="A167" s="78"/>
      <c r="B167" s="78">
        <v>71015</v>
      </c>
      <c r="C167" s="79"/>
      <c r="D167" s="124" t="s">
        <v>39</v>
      </c>
      <c r="E167" s="145">
        <f>SUM(E169:E187)</f>
        <v>233154</v>
      </c>
      <c r="F167" s="198">
        <f>SUM(F169:F187)</f>
        <v>116138</v>
      </c>
      <c r="G167" s="189">
        <f>F167/E167</f>
        <v>0.5</v>
      </c>
    </row>
    <row r="168" spans="1:7" s="97" customFormat="1" ht="12.75" outlineLevel="1">
      <c r="A168" s="78"/>
      <c r="B168" s="78"/>
      <c r="C168" s="79"/>
      <c r="D168" s="124"/>
      <c r="E168" s="145"/>
      <c r="F168" s="198"/>
      <c r="G168" s="189"/>
    </row>
    <row r="169" spans="1:7" ht="22.5" outlineLevel="1">
      <c r="A169" s="82"/>
      <c r="B169" s="82"/>
      <c r="C169" s="83">
        <v>4010</v>
      </c>
      <c r="D169" s="121" t="s">
        <v>20</v>
      </c>
      <c r="E169" s="67">
        <v>133674</v>
      </c>
      <c r="F169" s="191">
        <v>63852</v>
      </c>
      <c r="G169" s="189">
        <f>F169/E169</f>
        <v>0.48</v>
      </c>
    </row>
    <row r="170" spans="1:7" ht="12.75" outlineLevel="1">
      <c r="A170" s="82"/>
      <c r="B170" s="82"/>
      <c r="C170" s="83"/>
      <c r="D170" s="121"/>
      <c r="E170" s="67"/>
      <c r="F170" s="191"/>
      <c r="G170" s="189"/>
    </row>
    <row r="171" spans="1:7" ht="12.75" outlineLevel="1">
      <c r="A171" s="82"/>
      <c r="B171" s="82"/>
      <c r="C171" s="70">
        <v>4040</v>
      </c>
      <c r="D171" s="121" t="s">
        <v>21</v>
      </c>
      <c r="E171" s="67">
        <v>10700</v>
      </c>
      <c r="F171" s="191">
        <v>10665</v>
      </c>
      <c r="G171" s="189">
        <f>F171/E171</f>
        <v>1</v>
      </c>
    </row>
    <row r="172" spans="1:7" ht="12.75" outlineLevel="1">
      <c r="A172" s="82"/>
      <c r="B172" s="82"/>
      <c r="C172" s="70"/>
      <c r="D172" s="121"/>
      <c r="E172" s="67"/>
      <c r="F172" s="191"/>
      <c r="G172" s="189"/>
    </row>
    <row r="173" spans="1:7" ht="12.75" outlineLevel="1">
      <c r="A173" s="82"/>
      <c r="B173" s="82"/>
      <c r="C173" s="70">
        <v>4110</v>
      </c>
      <c r="D173" s="121" t="s">
        <v>22</v>
      </c>
      <c r="E173" s="67">
        <v>23866</v>
      </c>
      <c r="F173" s="191">
        <v>11930</v>
      </c>
      <c r="G173" s="189">
        <f>F173/E173</f>
        <v>0.5</v>
      </c>
    </row>
    <row r="174" spans="1:7" ht="12.75" outlineLevel="1">
      <c r="A174" s="82"/>
      <c r="B174" s="82"/>
      <c r="C174" s="70"/>
      <c r="D174" s="121"/>
      <c r="E174" s="67"/>
      <c r="F174" s="191"/>
      <c r="G174" s="189"/>
    </row>
    <row r="175" spans="1:7" ht="12.75" outlineLevel="1">
      <c r="A175" s="82"/>
      <c r="B175" s="82"/>
      <c r="C175" s="70">
        <v>4120</v>
      </c>
      <c r="D175" s="121" t="s">
        <v>23</v>
      </c>
      <c r="E175" s="67">
        <v>3214</v>
      </c>
      <c r="F175" s="191">
        <v>1607</v>
      </c>
      <c r="G175" s="189">
        <f>F175/E175</f>
        <v>0.5</v>
      </c>
    </row>
    <row r="176" spans="1:7" ht="12.75" outlineLevel="1">
      <c r="A176" s="82"/>
      <c r="B176" s="82"/>
      <c r="C176" s="70"/>
      <c r="D176" s="121"/>
      <c r="E176" s="67"/>
      <c r="F176" s="191"/>
      <c r="G176" s="189"/>
    </row>
    <row r="177" spans="1:7" ht="24" customHeight="1" outlineLevel="1">
      <c r="A177" s="82"/>
      <c r="B177" s="82"/>
      <c r="C177" s="70">
        <v>4210</v>
      </c>
      <c r="D177" s="121" t="s">
        <v>14</v>
      </c>
      <c r="E177" s="67">
        <v>6400</v>
      </c>
      <c r="F177" s="191">
        <v>3494</v>
      </c>
      <c r="G177" s="189">
        <f>F177/E177</f>
        <v>0.55</v>
      </c>
    </row>
    <row r="178" spans="1:7" ht="12.75" outlineLevel="1">
      <c r="A178" s="82"/>
      <c r="B178" s="82"/>
      <c r="C178" s="70"/>
      <c r="D178" s="121"/>
      <c r="E178" s="67"/>
      <c r="F178" s="191"/>
      <c r="G178" s="189"/>
    </row>
    <row r="179" spans="1:7" ht="12.75" outlineLevel="1">
      <c r="A179" s="82"/>
      <c r="B179" s="82"/>
      <c r="C179" s="70">
        <v>4260</v>
      </c>
      <c r="D179" s="121" t="s">
        <v>24</v>
      </c>
      <c r="E179" s="67">
        <v>2400</v>
      </c>
      <c r="F179" s="191">
        <v>1548</v>
      </c>
      <c r="G179" s="189">
        <f>F179/E179</f>
        <v>0.65</v>
      </c>
    </row>
    <row r="180" spans="1:7" ht="12.75" outlineLevel="1">
      <c r="A180" s="82"/>
      <c r="B180" s="82"/>
      <c r="C180" s="70"/>
      <c r="D180" s="121"/>
      <c r="E180" s="67"/>
      <c r="F180" s="191"/>
      <c r="G180" s="189"/>
    </row>
    <row r="181" spans="1:7" ht="12.75" outlineLevel="1">
      <c r="A181" s="82"/>
      <c r="B181" s="82"/>
      <c r="C181" s="70">
        <v>4270</v>
      </c>
      <c r="D181" s="121" t="s">
        <v>32</v>
      </c>
      <c r="E181" s="67">
        <v>1600</v>
      </c>
      <c r="F181" s="191">
        <v>300</v>
      </c>
      <c r="G181" s="189">
        <f>F181/E181</f>
        <v>0.19</v>
      </c>
    </row>
    <row r="182" spans="1:7" ht="12.75" outlineLevel="1">
      <c r="A182" s="82"/>
      <c r="B182" s="82"/>
      <c r="C182" s="70"/>
      <c r="D182" s="121"/>
      <c r="E182" s="67"/>
      <c r="F182" s="191"/>
      <c r="G182" s="189"/>
    </row>
    <row r="183" spans="1:7" ht="12.75" outlineLevel="1">
      <c r="A183" s="82"/>
      <c r="B183" s="82"/>
      <c r="C183" s="70">
        <v>4300</v>
      </c>
      <c r="D183" s="121" t="s">
        <v>8</v>
      </c>
      <c r="E183" s="67">
        <v>44000</v>
      </c>
      <c r="F183" s="191">
        <v>19167</v>
      </c>
      <c r="G183" s="189">
        <f>F183/E183</f>
        <v>0.44</v>
      </c>
    </row>
    <row r="184" spans="1:7" ht="12.75" outlineLevel="1">
      <c r="A184" s="82"/>
      <c r="B184" s="82"/>
      <c r="C184" s="70"/>
      <c r="D184" s="121"/>
      <c r="E184" s="67"/>
      <c r="F184" s="191"/>
      <c r="G184" s="189"/>
    </row>
    <row r="185" spans="1:7" ht="12.75" outlineLevel="1">
      <c r="A185" s="82"/>
      <c r="B185" s="82"/>
      <c r="C185" s="70">
        <v>4410</v>
      </c>
      <c r="D185" s="121" t="s">
        <v>26</v>
      </c>
      <c r="E185" s="67">
        <v>2700</v>
      </c>
      <c r="F185" s="191">
        <v>0</v>
      </c>
      <c r="G185" s="189">
        <f>F185/E185</f>
        <v>0</v>
      </c>
    </row>
    <row r="186" spans="1:7" ht="12.75" outlineLevel="1">
      <c r="A186" s="82"/>
      <c r="B186" s="82"/>
      <c r="C186" s="70"/>
      <c r="D186" s="121"/>
      <c r="E186" s="67"/>
      <c r="F186" s="191"/>
      <c r="G186" s="189"/>
    </row>
    <row r="187" spans="1:7" ht="22.5" outlineLevel="1">
      <c r="A187" s="82"/>
      <c r="B187" s="82"/>
      <c r="C187" s="70">
        <v>4440</v>
      </c>
      <c r="D187" s="121" t="s">
        <v>28</v>
      </c>
      <c r="E187" s="67">
        <v>4600</v>
      </c>
      <c r="F187" s="191">
        <v>3575</v>
      </c>
      <c r="G187" s="189">
        <f>F187/E187</f>
        <v>0.78</v>
      </c>
    </row>
    <row r="188" spans="1:7" ht="12.75">
      <c r="A188" s="82"/>
      <c r="B188" s="82"/>
      <c r="C188" s="70"/>
      <c r="D188" s="121"/>
      <c r="E188" s="67"/>
      <c r="F188" s="191"/>
      <c r="G188" s="189"/>
    </row>
    <row r="189" spans="1:7" s="97" customFormat="1" ht="12.75">
      <c r="A189" s="78"/>
      <c r="B189" s="78">
        <v>71095</v>
      </c>
      <c r="C189" s="79"/>
      <c r="D189" s="124" t="s">
        <v>71</v>
      </c>
      <c r="E189" s="145">
        <f>SUM(E190:E191)</f>
        <v>5800</v>
      </c>
      <c r="F189" s="198">
        <f>SUM(F190:F191)</f>
        <v>1594</v>
      </c>
      <c r="G189" s="189">
        <f>F189/E189</f>
        <v>0.27</v>
      </c>
    </row>
    <row r="190" spans="1:7" ht="12.75" outlineLevel="1">
      <c r="A190" s="104"/>
      <c r="B190" s="104"/>
      <c r="C190" s="105"/>
      <c r="D190" s="125"/>
      <c r="E190" s="146"/>
      <c r="F190" s="199"/>
      <c r="G190" s="189"/>
    </row>
    <row r="191" spans="1:7" ht="12.75" outlineLevel="1">
      <c r="A191" s="103"/>
      <c r="B191" s="103"/>
      <c r="C191" s="106">
        <v>4300</v>
      </c>
      <c r="D191" s="121" t="s">
        <v>90</v>
      </c>
      <c r="E191" s="146">
        <v>5800</v>
      </c>
      <c r="F191" s="199">
        <v>1594</v>
      </c>
      <c r="G191" s="189">
        <f>F191/E191</f>
        <v>0.27</v>
      </c>
    </row>
    <row r="192" spans="1:7" ht="12.75">
      <c r="A192" s="82"/>
      <c r="B192" s="82"/>
      <c r="C192" s="70"/>
      <c r="D192" s="121"/>
      <c r="E192" s="67"/>
      <c r="F192" s="191"/>
      <c r="G192" s="189"/>
    </row>
    <row r="193" spans="1:7" s="100" customFormat="1" ht="12.75">
      <c r="A193" s="95"/>
      <c r="B193" s="84">
        <v>750</v>
      </c>
      <c r="C193" s="84"/>
      <c r="D193" s="129" t="s">
        <v>201</v>
      </c>
      <c r="E193" s="141">
        <f>E195+E211+E221+E261+E281</f>
        <v>5634709</v>
      </c>
      <c r="F193" s="141">
        <f>F195+F211+F221+F261+F281</f>
        <v>2917905</v>
      </c>
      <c r="G193" s="189">
        <f>F193/E193</f>
        <v>0.52</v>
      </c>
    </row>
    <row r="194" spans="5:7" ht="12.75" outlineLevel="1">
      <c r="E194" s="146"/>
      <c r="F194" s="199"/>
      <c r="G194" s="189"/>
    </row>
    <row r="195" spans="1:7" s="97" customFormat="1" ht="12.75" outlineLevel="1">
      <c r="A195" s="95"/>
      <c r="B195" s="85">
        <v>75011</v>
      </c>
      <c r="C195" s="85"/>
      <c r="D195" s="135" t="s">
        <v>84</v>
      </c>
      <c r="E195" s="145">
        <f>SUM(E196:E209)</f>
        <v>294066</v>
      </c>
      <c r="F195" s="198">
        <f>SUM(F196:F209)</f>
        <v>170044</v>
      </c>
      <c r="G195" s="189">
        <f>F195/E195</f>
        <v>0.58</v>
      </c>
    </row>
    <row r="196" spans="1:7" ht="12.75" outlineLevel="2">
      <c r="A196" s="78"/>
      <c r="B196" s="78"/>
      <c r="C196" s="79"/>
      <c r="D196" s="124"/>
      <c r="E196" s="146"/>
      <c r="F196" s="199"/>
      <c r="G196" s="189"/>
    </row>
    <row r="197" spans="1:7" ht="22.5" outlineLevel="2">
      <c r="A197" s="82"/>
      <c r="B197" s="82"/>
      <c r="C197" s="70">
        <v>3020</v>
      </c>
      <c r="D197" s="121" t="s">
        <v>197</v>
      </c>
      <c r="E197" s="67">
        <v>900</v>
      </c>
      <c r="F197" s="191">
        <v>44</v>
      </c>
      <c r="G197" s="189">
        <f>F197/E197</f>
        <v>0.05</v>
      </c>
    </row>
    <row r="198" spans="1:7" ht="12.75" outlineLevel="2">
      <c r="A198" s="78"/>
      <c r="B198" s="78"/>
      <c r="C198" s="79"/>
      <c r="D198" s="124"/>
      <c r="E198" s="146"/>
      <c r="F198" s="199"/>
      <c r="G198" s="189"/>
    </row>
    <row r="199" spans="1:7" ht="22.5" outlineLevel="2">
      <c r="A199" s="82"/>
      <c r="B199" s="82"/>
      <c r="C199" s="83">
        <v>4010</v>
      </c>
      <c r="D199" s="121" t="s">
        <v>20</v>
      </c>
      <c r="E199" s="67">
        <v>223400</v>
      </c>
      <c r="F199" s="191">
        <v>122319</v>
      </c>
      <c r="G199" s="189">
        <f>F199/E199</f>
        <v>0.55</v>
      </c>
    </row>
    <row r="200" spans="1:7" ht="12.75" outlineLevel="2">
      <c r="A200" s="82"/>
      <c r="B200" s="82"/>
      <c r="C200" s="83"/>
      <c r="D200" s="121"/>
      <c r="E200" s="67"/>
      <c r="F200" s="191"/>
      <c r="G200" s="189"/>
    </row>
    <row r="201" spans="1:7" ht="12.75" outlineLevel="2">
      <c r="A201" s="82"/>
      <c r="B201" s="82"/>
      <c r="C201" s="70">
        <v>4040</v>
      </c>
      <c r="D201" s="121" t="s">
        <v>21</v>
      </c>
      <c r="E201" s="67">
        <v>16700</v>
      </c>
      <c r="F201" s="191">
        <v>16587</v>
      </c>
      <c r="G201" s="189">
        <f>F201/E201</f>
        <v>0.99</v>
      </c>
    </row>
    <row r="202" spans="1:7" ht="12.75" outlineLevel="2">
      <c r="A202" s="82"/>
      <c r="B202" s="82"/>
      <c r="C202" s="70"/>
      <c r="D202" s="121"/>
      <c r="E202" s="67"/>
      <c r="F202" s="191"/>
      <c r="G202" s="189"/>
    </row>
    <row r="203" spans="1:7" ht="12.75" outlineLevel="2">
      <c r="A203" s="82"/>
      <c r="B203" s="82"/>
      <c r="C203" s="70">
        <v>4110</v>
      </c>
      <c r="D203" s="121" t="s">
        <v>22</v>
      </c>
      <c r="E203" s="67">
        <v>40800</v>
      </c>
      <c r="F203" s="191">
        <v>23008</v>
      </c>
      <c r="G203" s="189">
        <f aca="true" t="shared" si="1" ref="G203:G265">F203/E203</f>
        <v>0.56</v>
      </c>
    </row>
    <row r="204" spans="1:7" ht="12.75" outlineLevel="2">
      <c r="A204" s="82"/>
      <c r="B204" s="82"/>
      <c r="C204" s="70"/>
      <c r="D204" s="121"/>
      <c r="E204" s="67"/>
      <c r="F204" s="191"/>
      <c r="G204" s="189"/>
    </row>
    <row r="205" spans="1:7" ht="12.75" outlineLevel="2">
      <c r="A205" s="82"/>
      <c r="B205" s="82"/>
      <c r="C205" s="70">
        <v>4120</v>
      </c>
      <c r="D205" s="121" t="s">
        <v>23</v>
      </c>
      <c r="E205" s="67">
        <v>5900</v>
      </c>
      <c r="F205" s="191">
        <v>3272</v>
      </c>
      <c r="G205" s="189">
        <f t="shared" si="1"/>
        <v>0.55</v>
      </c>
    </row>
    <row r="206" spans="1:7" ht="12.75" outlineLevel="2">
      <c r="A206" s="82"/>
      <c r="B206" s="82"/>
      <c r="C206" s="70"/>
      <c r="D206" s="121"/>
      <c r="E206" s="67"/>
      <c r="F206" s="191"/>
      <c r="G206" s="189"/>
    </row>
    <row r="207" spans="1:7" ht="12.75" outlineLevel="2">
      <c r="A207" s="82"/>
      <c r="B207" s="82"/>
      <c r="C207" s="70">
        <v>4410</v>
      </c>
      <c r="D207" s="125" t="s">
        <v>26</v>
      </c>
      <c r="E207" s="67">
        <v>500</v>
      </c>
      <c r="F207" s="191">
        <v>414</v>
      </c>
      <c r="G207" s="189">
        <f t="shared" si="1"/>
        <v>0.83</v>
      </c>
    </row>
    <row r="208" spans="1:7" ht="12.75" outlineLevel="2">
      <c r="A208" s="82"/>
      <c r="B208" s="82"/>
      <c r="C208" s="70"/>
      <c r="D208" s="121"/>
      <c r="E208" s="67"/>
      <c r="F208" s="191"/>
      <c r="G208" s="189"/>
    </row>
    <row r="209" spans="1:7" ht="22.5" outlineLevel="2">
      <c r="A209" s="82"/>
      <c r="B209" s="82"/>
      <c r="C209" s="70">
        <v>4440</v>
      </c>
      <c r="D209" s="121" t="s">
        <v>28</v>
      </c>
      <c r="E209" s="67">
        <v>5866</v>
      </c>
      <c r="F209" s="191">
        <v>4400</v>
      </c>
      <c r="G209" s="189">
        <f t="shared" si="1"/>
        <v>0.75</v>
      </c>
    </row>
    <row r="210" spans="1:7" ht="12.75" outlineLevel="1">
      <c r="A210" s="103"/>
      <c r="B210" s="103"/>
      <c r="C210" s="106"/>
      <c r="D210" s="125"/>
      <c r="E210" s="67"/>
      <c r="F210" s="191"/>
      <c r="G210" s="189"/>
    </row>
    <row r="211" spans="1:7" s="97" customFormat="1" ht="12.75" outlineLevel="1">
      <c r="A211" s="78"/>
      <c r="B211" s="78">
        <v>75019</v>
      </c>
      <c r="C211" s="79"/>
      <c r="D211" s="124" t="s">
        <v>42</v>
      </c>
      <c r="E211" s="145">
        <f>SUM(E212:E219)</f>
        <v>351900</v>
      </c>
      <c r="F211" s="198">
        <f>SUM(F212:F219)</f>
        <v>175048</v>
      </c>
      <c r="G211" s="189">
        <f t="shared" si="1"/>
        <v>0.5</v>
      </c>
    </row>
    <row r="212" spans="1:7" ht="12.75" outlineLevel="2">
      <c r="A212" s="104"/>
      <c r="B212" s="104"/>
      <c r="C212" s="105"/>
      <c r="D212" s="125"/>
      <c r="E212" s="146"/>
      <c r="F212" s="199"/>
      <c r="G212" s="189"/>
    </row>
    <row r="213" spans="1:7" ht="22.5" outlineLevel="2">
      <c r="A213" s="103"/>
      <c r="B213" s="103"/>
      <c r="C213" s="106">
        <v>3030</v>
      </c>
      <c r="D213" s="125" t="s">
        <v>43</v>
      </c>
      <c r="E213" s="146">
        <v>342000</v>
      </c>
      <c r="F213" s="199">
        <v>171482</v>
      </c>
      <c r="G213" s="189">
        <f t="shared" si="1"/>
        <v>0.5</v>
      </c>
    </row>
    <row r="214" spans="1:7" ht="12.75" outlineLevel="2">
      <c r="A214" s="103"/>
      <c r="B214" s="103"/>
      <c r="C214" s="106"/>
      <c r="D214" s="125"/>
      <c r="E214" s="146"/>
      <c r="F214" s="199"/>
      <c r="G214" s="189"/>
    </row>
    <row r="215" spans="1:7" ht="12.75" outlineLevel="2">
      <c r="A215" s="103"/>
      <c r="B215" s="103"/>
      <c r="C215" s="106">
        <v>4300</v>
      </c>
      <c r="D215" s="125" t="s">
        <v>36</v>
      </c>
      <c r="E215" s="146">
        <v>4500</v>
      </c>
      <c r="F215" s="199">
        <v>2226</v>
      </c>
      <c r="G215" s="189">
        <f t="shared" si="1"/>
        <v>0.49</v>
      </c>
    </row>
    <row r="216" spans="1:7" ht="12.75" outlineLevel="2">
      <c r="A216" s="103"/>
      <c r="B216" s="103"/>
      <c r="C216" s="106"/>
      <c r="D216" s="125"/>
      <c r="E216" s="146"/>
      <c r="F216" s="199"/>
      <c r="G216" s="189"/>
    </row>
    <row r="217" spans="1:7" ht="12.75" outlineLevel="2">
      <c r="A217" s="103"/>
      <c r="B217" s="103"/>
      <c r="C217" s="106">
        <v>4210</v>
      </c>
      <c r="D217" s="125" t="s">
        <v>14</v>
      </c>
      <c r="E217" s="146">
        <v>4500</v>
      </c>
      <c r="F217" s="199">
        <v>1340</v>
      </c>
      <c r="G217" s="189">
        <f t="shared" si="1"/>
        <v>0.3</v>
      </c>
    </row>
    <row r="218" spans="1:7" ht="12.75" outlineLevel="2">
      <c r="A218" s="103"/>
      <c r="B218" s="103"/>
      <c r="C218" s="106"/>
      <c r="D218" s="125"/>
      <c r="E218" s="146"/>
      <c r="F218" s="199"/>
      <c r="G218" s="189"/>
    </row>
    <row r="219" spans="1:7" ht="12.75" outlineLevel="2">
      <c r="A219" s="103"/>
      <c r="B219" s="103"/>
      <c r="C219" s="106">
        <v>4410</v>
      </c>
      <c r="D219" s="125" t="s">
        <v>26</v>
      </c>
      <c r="E219" s="146">
        <v>900</v>
      </c>
      <c r="F219" s="199">
        <v>0</v>
      </c>
      <c r="G219" s="189">
        <f t="shared" si="1"/>
        <v>0</v>
      </c>
    </row>
    <row r="220" spans="1:7" ht="12.75" outlineLevel="1">
      <c r="A220" s="103"/>
      <c r="B220" s="103"/>
      <c r="C220" s="106"/>
      <c r="D220" s="125"/>
      <c r="E220" s="146"/>
      <c r="F220" s="199"/>
      <c r="G220" s="189"/>
    </row>
    <row r="221" spans="1:7" s="97" customFormat="1" ht="12.75" outlineLevel="1">
      <c r="A221" s="78"/>
      <c r="B221" s="78">
        <v>75020</v>
      </c>
      <c r="C221" s="79"/>
      <c r="D221" s="124" t="s">
        <v>44</v>
      </c>
      <c r="E221" s="145">
        <f>SUM(E223:E260)</f>
        <v>4900743</v>
      </c>
      <c r="F221" s="145">
        <f>SUM(F223:F260)</f>
        <v>2516968</v>
      </c>
      <c r="G221" s="189">
        <f t="shared" si="1"/>
        <v>0.51</v>
      </c>
    </row>
    <row r="222" spans="1:7" ht="12.75" outlineLevel="2">
      <c r="A222" s="104"/>
      <c r="B222" s="104"/>
      <c r="C222" s="105"/>
      <c r="D222" s="125"/>
      <c r="E222" s="67"/>
      <c r="F222" s="191"/>
      <c r="G222" s="189"/>
    </row>
    <row r="223" spans="1:7" ht="56.25" outlineLevel="2">
      <c r="A223" s="103"/>
      <c r="B223" s="103"/>
      <c r="C223" s="106">
        <v>2900</v>
      </c>
      <c r="D223" s="125" t="s">
        <v>60</v>
      </c>
      <c r="E223" s="146">
        <v>6000</v>
      </c>
      <c r="F223" s="199">
        <v>2590</v>
      </c>
      <c r="G223" s="189">
        <f t="shared" si="1"/>
        <v>0.43</v>
      </c>
    </row>
    <row r="224" spans="1:7" ht="12.75" outlineLevel="2">
      <c r="A224" s="103"/>
      <c r="B224" s="103"/>
      <c r="C224" s="106"/>
      <c r="D224" s="125"/>
      <c r="E224" s="146"/>
      <c r="F224" s="199"/>
      <c r="G224" s="189"/>
    </row>
    <row r="225" spans="1:7" ht="22.5" outlineLevel="2">
      <c r="A225" s="82"/>
      <c r="B225" s="82"/>
      <c r="C225" s="70">
        <v>3020</v>
      </c>
      <c r="D225" s="121" t="s">
        <v>197</v>
      </c>
      <c r="E225" s="67">
        <v>9500</v>
      </c>
      <c r="F225" s="191">
        <v>2591</v>
      </c>
      <c r="G225" s="189">
        <f t="shared" si="1"/>
        <v>0.27</v>
      </c>
    </row>
    <row r="226" spans="1:7" ht="12.75" outlineLevel="2">
      <c r="A226" s="82"/>
      <c r="B226" s="82"/>
      <c r="C226" s="70"/>
      <c r="D226" s="121"/>
      <c r="E226" s="67"/>
      <c r="F226" s="191"/>
      <c r="G226" s="189"/>
    </row>
    <row r="227" spans="1:7" ht="12.75" outlineLevel="2">
      <c r="A227" s="82"/>
      <c r="B227" s="82"/>
      <c r="C227" s="70">
        <v>3250</v>
      </c>
      <c r="D227" s="121" t="s">
        <v>45</v>
      </c>
      <c r="E227" s="67">
        <v>11500</v>
      </c>
      <c r="F227" s="191">
        <v>5725</v>
      </c>
      <c r="G227" s="189">
        <f t="shared" si="1"/>
        <v>0.5</v>
      </c>
    </row>
    <row r="228" spans="1:7" ht="12.75" outlineLevel="2">
      <c r="A228" s="82"/>
      <c r="B228" s="82"/>
      <c r="C228" s="70"/>
      <c r="D228" s="121"/>
      <c r="E228" s="67"/>
      <c r="F228" s="191"/>
      <c r="G228" s="189"/>
    </row>
    <row r="229" spans="1:7" ht="22.5" outlineLevel="2">
      <c r="A229" s="82"/>
      <c r="B229" s="82"/>
      <c r="C229" s="83">
        <v>4010</v>
      </c>
      <c r="D229" s="121" t="s">
        <v>20</v>
      </c>
      <c r="E229" s="67">
        <f>2229000+30000</f>
        <v>2259000</v>
      </c>
      <c r="F229" s="191">
        <v>1130973</v>
      </c>
      <c r="G229" s="189">
        <f t="shared" si="1"/>
        <v>0.5</v>
      </c>
    </row>
    <row r="230" spans="1:7" ht="12.75" outlineLevel="2">
      <c r="A230" s="82"/>
      <c r="B230" s="82"/>
      <c r="C230" s="83"/>
      <c r="D230" s="121"/>
      <c r="G230" s="189"/>
    </row>
    <row r="231" spans="1:7" ht="12.75" outlineLevel="2">
      <c r="A231" s="82"/>
      <c r="B231" s="82"/>
      <c r="C231" s="70">
        <v>4040</v>
      </c>
      <c r="D231" s="121" t="s">
        <v>21</v>
      </c>
      <c r="E231" s="67">
        <v>160000</v>
      </c>
      <c r="F231" s="191">
        <v>137853</v>
      </c>
      <c r="G231" s="189">
        <f t="shared" si="1"/>
        <v>0.86</v>
      </c>
    </row>
    <row r="232" spans="1:7" ht="12.75" outlineLevel="2">
      <c r="A232" s="82"/>
      <c r="B232" s="82"/>
      <c r="C232" s="70"/>
      <c r="D232" s="121"/>
      <c r="E232" s="67"/>
      <c r="F232" s="191"/>
      <c r="G232" s="189"/>
    </row>
    <row r="233" spans="1:7" ht="12.75" outlineLevel="2">
      <c r="A233" s="82"/>
      <c r="B233" s="82"/>
      <c r="C233" s="70">
        <v>4110</v>
      </c>
      <c r="D233" s="121" t="s">
        <v>22</v>
      </c>
      <c r="E233" s="67">
        <f>372000+5000</f>
        <v>377000</v>
      </c>
      <c r="F233" s="191">
        <v>203180</v>
      </c>
      <c r="G233" s="189">
        <f t="shared" si="1"/>
        <v>0.54</v>
      </c>
    </row>
    <row r="234" spans="1:7" ht="12.75" outlineLevel="2">
      <c r="A234" s="82"/>
      <c r="B234" s="82"/>
      <c r="C234" s="70"/>
      <c r="D234" s="121"/>
      <c r="E234" s="67"/>
      <c r="F234" s="191"/>
      <c r="G234" s="189"/>
    </row>
    <row r="235" spans="1:7" ht="12.75" outlineLevel="2">
      <c r="A235" s="82"/>
      <c r="B235" s="82"/>
      <c r="C235" s="70">
        <v>4120</v>
      </c>
      <c r="D235" s="121" t="s">
        <v>23</v>
      </c>
      <c r="E235" s="67">
        <f>52900+300</f>
        <v>53200</v>
      </c>
      <c r="F235" s="191">
        <v>29729</v>
      </c>
      <c r="G235" s="189">
        <f t="shared" si="1"/>
        <v>0.56</v>
      </c>
    </row>
    <row r="236" spans="1:7" ht="12.75" outlineLevel="2">
      <c r="A236" s="82"/>
      <c r="B236" s="82"/>
      <c r="C236" s="70"/>
      <c r="D236" s="121"/>
      <c r="E236" s="67"/>
      <c r="F236" s="191"/>
      <c r="G236" s="189"/>
    </row>
    <row r="237" spans="1:7" ht="12.75" outlineLevel="2">
      <c r="A237" s="82"/>
      <c r="B237" s="82"/>
      <c r="C237" s="70">
        <v>4170</v>
      </c>
      <c r="D237" s="121" t="s">
        <v>207</v>
      </c>
      <c r="E237" s="67">
        <v>6000</v>
      </c>
      <c r="F237" s="191">
        <v>2542</v>
      </c>
      <c r="G237" s="189">
        <f t="shared" si="1"/>
        <v>0.42</v>
      </c>
    </row>
    <row r="238" spans="1:7" ht="12.75" outlineLevel="2">
      <c r="A238" s="82"/>
      <c r="B238" s="82"/>
      <c r="C238" s="70"/>
      <c r="D238" s="121"/>
      <c r="E238" s="67"/>
      <c r="F238" s="191"/>
      <c r="G238" s="189"/>
    </row>
    <row r="239" spans="1:7" ht="12.75" outlineLevel="2">
      <c r="A239" s="82"/>
      <c r="B239" s="82"/>
      <c r="C239" s="70">
        <v>4210</v>
      </c>
      <c r="D239" s="121" t="s">
        <v>14</v>
      </c>
      <c r="E239" s="67">
        <v>946000</v>
      </c>
      <c r="F239" s="191">
        <v>457821</v>
      </c>
      <c r="G239" s="189">
        <f t="shared" si="1"/>
        <v>0.48</v>
      </c>
    </row>
    <row r="240" spans="1:7" ht="12.75" outlineLevel="2">
      <c r="A240" s="82"/>
      <c r="B240" s="82"/>
      <c r="C240" s="70"/>
      <c r="D240" s="121"/>
      <c r="E240" s="67"/>
      <c r="F240" s="191"/>
      <c r="G240" s="189"/>
    </row>
    <row r="241" spans="1:7" ht="12.75" outlineLevel="2">
      <c r="A241" s="82"/>
      <c r="B241" s="82"/>
      <c r="C241" s="70">
        <v>4260</v>
      </c>
      <c r="D241" s="121" t="s">
        <v>24</v>
      </c>
      <c r="E241" s="67">
        <v>172000</v>
      </c>
      <c r="F241" s="191">
        <v>101105</v>
      </c>
      <c r="G241" s="189">
        <f t="shared" si="1"/>
        <v>0.59</v>
      </c>
    </row>
    <row r="242" spans="1:7" ht="12.75" outlineLevel="2">
      <c r="A242" s="82"/>
      <c r="B242" s="82"/>
      <c r="C242" s="70"/>
      <c r="D242" s="121"/>
      <c r="E242" s="67"/>
      <c r="F242" s="191"/>
      <c r="G242" s="189"/>
    </row>
    <row r="243" spans="1:7" ht="12.75" outlineLevel="2">
      <c r="A243" s="82"/>
      <c r="B243" s="82"/>
      <c r="C243" s="70">
        <v>4270</v>
      </c>
      <c r="D243" s="121" t="s">
        <v>25</v>
      </c>
      <c r="E243" s="67">
        <v>31500</v>
      </c>
      <c r="F243" s="191">
        <v>12957</v>
      </c>
      <c r="G243" s="189">
        <f t="shared" si="1"/>
        <v>0.41</v>
      </c>
    </row>
    <row r="244" spans="1:7" ht="12.75" outlineLevel="2">
      <c r="A244" s="82"/>
      <c r="B244" s="82"/>
      <c r="C244" s="70"/>
      <c r="D244" s="136"/>
      <c r="E244" s="67"/>
      <c r="F244" s="191"/>
      <c r="G244" s="189"/>
    </row>
    <row r="245" spans="1:7" ht="12.75" outlineLevel="2">
      <c r="A245" s="82"/>
      <c r="B245" s="82"/>
      <c r="C245" s="70">
        <v>4300</v>
      </c>
      <c r="D245" s="121" t="s">
        <v>90</v>
      </c>
      <c r="E245" s="67">
        <v>653700</v>
      </c>
      <c r="F245" s="191">
        <v>356806</v>
      </c>
      <c r="G245" s="189">
        <f t="shared" si="1"/>
        <v>0.55</v>
      </c>
    </row>
    <row r="246" spans="1:7" ht="12.75" outlineLevel="2">
      <c r="A246" s="82"/>
      <c r="B246" s="82"/>
      <c r="C246" s="70"/>
      <c r="D246" s="121"/>
      <c r="E246" s="67"/>
      <c r="F246" s="191"/>
      <c r="G246" s="189"/>
    </row>
    <row r="247" spans="1:7" ht="22.5" outlineLevel="2">
      <c r="A247" s="82"/>
      <c r="B247" s="82"/>
      <c r="C247" s="70">
        <v>4350</v>
      </c>
      <c r="D247" s="121" t="s">
        <v>257</v>
      </c>
      <c r="E247" s="67">
        <v>28500</v>
      </c>
      <c r="F247" s="191">
        <v>16121</v>
      </c>
      <c r="G247" s="189">
        <f t="shared" si="1"/>
        <v>0.57</v>
      </c>
    </row>
    <row r="248" spans="1:7" ht="12.75" outlineLevel="2">
      <c r="A248" s="82"/>
      <c r="B248" s="82"/>
      <c r="C248" s="70"/>
      <c r="D248" s="121"/>
      <c r="E248" s="67"/>
      <c r="F248" s="191"/>
      <c r="G248" s="189"/>
    </row>
    <row r="249" spans="1:7" ht="12.75" outlineLevel="2">
      <c r="A249" s="82"/>
      <c r="B249" s="82"/>
      <c r="C249" s="70">
        <v>4410</v>
      </c>
      <c r="D249" s="121" t="s">
        <v>26</v>
      </c>
      <c r="E249" s="67">
        <v>22500</v>
      </c>
      <c r="F249" s="191">
        <v>8276</v>
      </c>
      <c r="G249" s="189">
        <f t="shared" si="1"/>
        <v>0.37</v>
      </c>
    </row>
    <row r="250" spans="1:7" ht="12.75" outlineLevel="2">
      <c r="A250" s="82"/>
      <c r="B250" s="82"/>
      <c r="C250" s="70"/>
      <c r="D250" s="121"/>
      <c r="E250" s="67"/>
      <c r="F250" s="191"/>
      <c r="G250" s="189"/>
    </row>
    <row r="251" spans="1:7" ht="12.75" outlineLevel="2">
      <c r="A251" s="82"/>
      <c r="B251" s="82"/>
      <c r="C251" s="70">
        <v>4420</v>
      </c>
      <c r="D251" s="121" t="s">
        <v>215</v>
      </c>
      <c r="E251" s="67">
        <v>5000</v>
      </c>
      <c r="F251" s="191">
        <v>1829</v>
      </c>
      <c r="G251" s="189">
        <f t="shared" si="1"/>
        <v>0.37</v>
      </c>
    </row>
    <row r="252" spans="1:7" ht="12.75" outlineLevel="2">
      <c r="A252" s="82"/>
      <c r="B252" s="82"/>
      <c r="C252" s="70"/>
      <c r="D252" s="121"/>
      <c r="E252" s="67"/>
      <c r="F252" s="191"/>
      <c r="G252" s="189"/>
    </row>
    <row r="253" spans="1:7" ht="12.75" outlineLevel="2">
      <c r="A253" s="82"/>
      <c r="B253" s="82"/>
      <c r="C253" s="70">
        <v>4430</v>
      </c>
      <c r="D253" s="121" t="s">
        <v>27</v>
      </c>
      <c r="E253" s="67">
        <v>11000</v>
      </c>
      <c r="F253" s="191">
        <v>3053</v>
      </c>
      <c r="G253" s="189">
        <f t="shared" si="1"/>
        <v>0.28</v>
      </c>
    </row>
    <row r="254" spans="1:7" ht="12.75" outlineLevel="2">
      <c r="A254" s="82"/>
      <c r="B254" s="82"/>
      <c r="C254" s="70"/>
      <c r="D254" s="121"/>
      <c r="E254" s="67"/>
      <c r="F254" s="191"/>
      <c r="G254" s="189"/>
    </row>
    <row r="255" spans="1:7" ht="22.5" outlineLevel="2">
      <c r="A255" s="82"/>
      <c r="B255" s="82"/>
      <c r="C255" s="70">
        <v>4440</v>
      </c>
      <c r="D255" s="121" t="s">
        <v>28</v>
      </c>
      <c r="E255" s="67">
        <v>52611</v>
      </c>
      <c r="F255" s="191">
        <v>39458</v>
      </c>
      <c r="G255" s="189">
        <f t="shared" si="1"/>
        <v>0.75</v>
      </c>
    </row>
    <row r="256" spans="1:7" ht="12.75" outlineLevel="2">
      <c r="A256" s="82"/>
      <c r="B256" s="82"/>
      <c r="C256" s="70"/>
      <c r="D256" s="121"/>
      <c r="E256" s="67"/>
      <c r="F256" s="191"/>
      <c r="G256" s="189"/>
    </row>
    <row r="257" spans="1:7" ht="22.5" outlineLevel="2">
      <c r="A257" s="82"/>
      <c r="B257" s="82"/>
      <c r="C257" s="70">
        <v>4610</v>
      </c>
      <c r="D257" s="121" t="s">
        <v>237</v>
      </c>
      <c r="E257" s="67">
        <v>732</v>
      </c>
      <c r="F257" s="191">
        <v>732</v>
      </c>
      <c r="G257" s="189">
        <f t="shared" si="1"/>
        <v>1</v>
      </c>
    </row>
    <row r="258" spans="1:7" ht="12.75" outlineLevel="2">
      <c r="A258" s="82"/>
      <c r="B258" s="82"/>
      <c r="C258" s="70"/>
      <c r="D258" s="121"/>
      <c r="E258" s="67"/>
      <c r="F258" s="191"/>
      <c r="G258" s="189"/>
    </row>
    <row r="259" spans="1:7" ht="22.5" outlineLevel="2">
      <c r="A259" s="82"/>
      <c r="B259" s="82"/>
      <c r="C259" s="83">
        <v>6060</v>
      </c>
      <c r="D259" s="127" t="s">
        <v>196</v>
      </c>
      <c r="E259" s="67">
        <v>95000</v>
      </c>
      <c r="F259" s="191">
        <v>3627</v>
      </c>
      <c r="G259" s="189">
        <f t="shared" si="1"/>
        <v>0.04</v>
      </c>
    </row>
    <row r="260" spans="1:7" ht="12.75" outlineLevel="2">
      <c r="A260" s="82"/>
      <c r="B260" s="82"/>
      <c r="C260" s="70"/>
      <c r="D260" s="121"/>
      <c r="E260" s="67"/>
      <c r="F260" s="191"/>
      <c r="G260" s="189"/>
    </row>
    <row r="261" spans="1:7" s="97" customFormat="1" ht="12.75" outlineLevel="1">
      <c r="A261" s="86"/>
      <c r="B261" s="86">
        <v>75045</v>
      </c>
      <c r="C261" s="87"/>
      <c r="D261" s="130" t="s">
        <v>46</v>
      </c>
      <c r="E261" s="151">
        <f>SUM(E263:E279)</f>
        <v>53000</v>
      </c>
      <c r="F261" s="203">
        <f>SUM(F263:F279)</f>
        <v>47584</v>
      </c>
      <c r="G261" s="189">
        <f t="shared" si="1"/>
        <v>0.9</v>
      </c>
    </row>
    <row r="262" spans="1:7" ht="12.75" outlineLevel="2">
      <c r="A262" s="86"/>
      <c r="B262" s="86"/>
      <c r="C262" s="87"/>
      <c r="D262" s="130"/>
      <c r="E262" s="67"/>
      <c r="F262" s="191"/>
      <c r="G262" s="189"/>
    </row>
    <row r="263" spans="1:7" ht="22.5" outlineLevel="2">
      <c r="A263" s="82"/>
      <c r="B263" s="82"/>
      <c r="C263" s="70">
        <v>3030</v>
      </c>
      <c r="D263" s="121" t="s">
        <v>43</v>
      </c>
      <c r="E263" s="67">
        <v>8960</v>
      </c>
      <c r="F263" s="191">
        <v>8960</v>
      </c>
      <c r="G263" s="189">
        <f t="shared" si="1"/>
        <v>1</v>
      </c>
    </row>
    <row r="264" spans="1:7" ht="12.75" outlineLevel="2">
      <c r="A264" s="82"/>
      <c r="B264" s="82"/>
      <c r="C264" s="70"/>
      <c r="D264" s="121"/>
      <c r="E264" s="67"/>
      <c r="F264" s="191"/>
      <c r="G264" s="189"/>
    </row>
    <row r="265" spans="1:7" ht="12.75" outlineLevel="2">
      <c r="A265" s="82"/>
      <c r="B265" s="82"/>
      <c r="C265" s="70">
        <v>4110</v>
      </c>
      <c r="D265" s="121" t="s">
        <v>22</v>
      </c>
      <c r="E265" s="67">
        <v>758</v>
      </c>
      <c r="F265" s="191">
        <v>758</v>
      </c>
      <c r="G265" s="189">
        <f t="shared" si="1"/>
        <v>1</v>
      </c>
    </row>
    <row r="266" spans="1:7" ht="12.75" outlineLevel="2">
      <c r="A266" s="82"/>
      <c r="B266" s="82"/>
      <c r="C266" s="70"/>
      <c r="D266" s="121"/>
      <c r="E266" s="67"/>
      <c r="F266" s="191"/>
      <c r="G266" s="189"/>
    </row>
    <row r="267" spans="1:7" ht="12.75" outlineLevel="2">
      <c r="A267" s="82"/>
      <c r="B267" s="82"/>
      <c r="C267" s="70">
        <v>4170</v>
      </c>
      <c r="D267" s="121" t="s">
        <v>207</v>
      </c>
      <c r="E267" s="67">
        <v>4400</v>
      </c>
      <c r="F267" s="191">
        <v>4400</v>
      </c>
      <c r="G267" s="189">
        <f>F267/E267</f>
        <v>1</v>
      </c>
    </row>
    <row r="268" spans="1:7" ht="12.75" outlineLevel="2">
      <c r="A268" s="82"/>
      <c r="B268" s="82"/>
      <c r="C268" s="70"/>
      <c r="D268" s="121"/>
      <c r="E268" s="67"/>
      <c r="F268" s="191"/>
      <c r="G268" s="189"/>
    </row>
    <row r="269" spans="1:7" ht="12.75" outlineLevel="2">
      <c r="A269" s="82"/>
      <c r="B269" s="82"/>
      <c r="C269" s="70">
        <v>4120</v>
      </c>
      <c r="D269" s="121" t="s">
        <v>23</v>
      </c>
      <c r="E269" s="67">
        <v>108</v>
      </c>
      <c r="F269" s="191">
        <v>108</v>
      </c>
      <c r="G269" s="189">
        <f>F269/E269</f>
        <v>1</v>
      </c>
    </row>
    <row r="270" spans="1:7" ht="12.75" outlineLevel="2">
      <c r="A270" s="82"/>
      <c r="B270" s="82"/>
      <c r="C270" s="70"/>
      <c r="D270" s="121"/>
      <c r="E270" s="67"/>
      <c r="F270" s="191"/>
      <c r="G270" s="189"/>
    </row>
    <row r="271" spans="1:7" ht="12.75" outlineLevel="2">
      <c r="A271" s="82"/>
      <c r="B271" s="82"/>
      <c r="C271" s="70">
        <v>4210</v>
      </c>
      <c r="D271" s="121" t="s">
        <v>14</v>
      </c>
      <c r="E271" s="67">
        <v>15076</v>
      </c>
      <c r="F271" s="191">
        <v>15076</v>
      </c>
      <c r="G271" s="189">
        <f>F271/E271</f>
        <v>1</v>
      </c>
    </row>
    <row r="272" spans="1:7" ht="12.75" outlineLevel="2">
      <c r="A272" s="82"/>
      <c r="B272" s="82"/>
      <c r="C272" s="70"/>
      <c r="D272" s="121"/>
      <c r="E272" s="67"/>
      <c r="F272" s="191"/>
      <c r="G272" s="189"/>
    </row>
    <row r="273" spans="1:7" ht="12.75" outlineLevel="2">
      <c r="A273" s="82"/>
      <c r="B273" s="82"/>
      <c r="C273" s="70">
        <v>4270</v>
      </c>
      <c r="D273" s="121" t="s">
        <v>25</v>
      </c>
      <c r="E273" s="67">
        <v>1702</v>
      </c>
      <c r="F273" s="191">
        <v>1702</v>
      </c>
      <c r="G273" s="189">
        <f>F273/E273</f>
        <v>1</v>
      </c>
    </row>
    <row r="274" spans="1:7" ht="12.75" outlineLevel="2">
      <c r="A274" s="82"/>
      <c r="B274" s="82"/>
      <c r="C274" s="70"/>
      <c r="D274" s="121"/>
      <c r="G274" s="189"/>
    </row>
    <row r="275" spans="1:7" ht="12.75" outlineLevel="2">
      <c r="A275" s="82"/>
      <c r="B275" s="82"/>
      <c r="C275" s="70">
        <v>4280</v>
      </c>
      <c r="D275" s="121" t="s">
        <v>47</v>
      </c>
      <c r="E275" s="67">
        <v>18000</v>
      </c>
      <c r="F275" s="191">
        <v>12584</v>
      </c>
      <c r="G275" s="189">
        <f>F275/E275</f>
        <v>0.7</v>
      </c>
    </row>
    <row r="276" spans="1:7" ht="12.75" outlineLevel="2">
      <c r="A276" s="82"/>
      <c r="B276" s="82"/>
      <c r="C276" s="70"/>
      <c r="D276" s="121"/>
      <c r="E276" s="67"/>
      <c r="F276" s="191"/>
      <c r="G276" s="189"/>
    </row>
    <row r="277" spans="1:7" ht="12.75" outlineLevel="2">
      <c r="A277" s="82"/>
      <c r="B277" s="82"/>
      <c r="C277" s="70">
        <v>4300</v>
      </c>
      <c r="D277" s="121" t="s">
        <v>90</v>
      </c>
      <c r="E277" s="67">
        <v>3970</v>
      </c>
      <c r="F277" s="191">
        <v>3970</v>
      </c>
      <c r="G277" s="189">
        <f>F277/E277</f>
        <v>1</v>
      </c>
    </row>
    <row r="278" spans="1:7" ht="12.75" outlineLevel="2">
      <c r="A278" s="82"/>
      <c r="B278" s="82"/>
      <c r="C278" s="70"/>
      <c r="D278" s="121"/>
      <c r="E278" s="67"/>
      <c r="F278" s="191"/>
      <c r="G278" s="189"/>
    </row>
    <row r="279" spans="1:7" ht="12.75" outlineLevel="2">
      <c r="A279" s="82"/>
      <c r="B279" s="82"/>
      <c r="C279" s="70">
        <v>4410</v>
      </c>
      <c r="D279" s="121" t="s">
        <v>91</v>
      </c>
      <c r="E279" s="67">
        <v>26</v>
      </c>
      <c r="F279" s="191">
        <v>26</v>
      </c>
      <c r="G279" s="189">
        <f>F279/E279</f>
        <v>1</v>
      </c>
    </row>
    <row r="280" spans="1:7" ht="12.75" outlineLevel="2">
      <c r="A280" s="82"/>
      <c r="B280" s="82"/>
      <c r="C280" s="70"/>
      <c r="D280" s="121"/>
      <c r="E280" s="67"/>
      <c r="F280" s="191"/>
      <c r="G280" s="189"/>
    </row>
    <row r="281" spans="1:7" s="97" customFormat="1" ht="22.5" outlineLevel="1">
      <c r="A281" s="86"/>
      <c r="B281" s="86">
        <v>75075</v>
      </c>
      <c r="C281" s="87"/>
      <c r="D281" s="130" t="s">
        <v>256</v>
      </c>
      <c r="E281" s="151">
        <f>SUM(E283)</f>
        <v>35000</v>
      </c>
      <c r="F281" s="151">
        <f>SUM(F283)</f>
        <v>8261</v>
      </c>
      <c r="G281" s="189">
        <f>F281/E281</f>
        <v>0.24</v>
      </c>
    </row>
    <row r="282" spans="1:7" ht="12.75" outlineLevel="2">
      <c r="A282" s="82"/>
      <c r="B282" s="82"/>
      <c r="C282" s="70"/>
      <c r="D282" s="121"/>
      <c r="E282" s="67"/>
      <c r="F282" s="191"/>
      <c r="G282" s="189"/>
    </row>
    <row r="283" spans="1:7" ht="12.75" outlineLevel="2">
      <c r="A283" s="82"/>
      <c r="B283" s="82"/>
      <c r="C283" s="70">
        <v>4300</v>
      </c>
      <c r="D283" s="121" t="s">
        <v>90</v>
      </c>
      <c r="E283" s="67">
        <v>35000</v>
      </c>
      <c r="F283" s="191">
        <v>8261</v>
      </c>
      <c r="G283" s="189">
        <f>F283/E283</f>
        <v>0.24</v>
      </c>
    </row>
    <row r="284" spans="1:7" ht="12.75">
      <c r="A284" s="82"/>
      <c r="B284" s="82"/>
      <c r="C284" s="70"/>
      <c r="D284" s="121"/>
      <c r="E284" s="67"/>
      <c r="F284" s="191"/>
      <c r="G284" s="189"/>
    </row>
    <row r="285" spans="1:7" s="100" customFormat="1" ht="22.5">
      <c r="A285" s="82">
        <v>754</v>
      </c>
      <c r="B285" s="82"/>
      <c r="C285" s="70"/>
      <c r="D285" s="131" t="s">
        <v>63</v>
      </c>
      <c r="E285" s="152">
        <f>E296+E287+E291</f>
        <v>51800</v>
      </c>
      <c r="F285" s="204">
        <f>F296+F287+F291</f>
        <v>0</v>
      </c>
      <c r="G285" s="189">
        <f>F285/E285</f>
        <v>0</v>
      </c>
    </row>
    <row r="286" spans="1:7" s="100" customFormat="1" ht="12.75" outlineLevel="1">
      <c r="A286" s="82"/>
      <c r="B286" s="82"/>
      <c r="C286" s="70"/>
      <c r="D286" s="131"/>
      <c r="E286" s="152"/>
      <c r="F286" s="204"/>
      <c r="G286" s="189"/>
    </row>
    <row r="287" spans="1:7" s="97" customFormat="1" ht="12.75" outlineLevel="1">
      <c r="A287" s="82"/>
      <c r="B287" s="86">
        <v>75404</v>
      </c>
      <c r="C287" s="70"/>
      <c r="D287" s="130" t="s">
        <v>171</v>
      </c>
      <c r="E287" s="151">
        <f>SUM(E289:E289)</f>
        <v>10000</v>
      </c>
      <c r="F287" s="203">
        <f>SUM(F289:F289)</f>
        <v>0</v>
      </c>
      <c r="G287" s="189">
        <f>F287/E287</f>
        <v>0</v>
      </c>
    </row>
    <row r="288" spans="1:7" s="97" customFormat="1" ht="12.75" outlineLevel="1">
      <c r="A288" s="82"/>
      <c r="B288" s="86"/>
      <c r="C288" s="70"/>
      <c r="D288" s="121"/>
      <c r="E288" s="151"/>
      <c r="F288" s="203"/>
      <c r="G288" s="189"/>
    </row>
    <row r="289" spans="1:7" ht="12.75" outlineLevel="1">
      <c r="A289" s="82"/>
      <c r="B289" s="82"/>
      <c r="C289" s="70">
        <v>4210</v>
      </c>
      <c r="D289" s="121" t="s">
        <v>14</v>
      </c>
      <c r="E289" s="67">
        <v>10000</v>
      </c>
      <c r="F289" s="191">
        <v>0</v>
      </c>
      <c r="G289" s="189">
        <f>F289/E289</f>
        <v>0</v>
      </c>
    </row>
    <row r="290" spans="1:7" ht="12.75" outlineLevel="1">
      <c r="A290" s="82"/>
      <c r="B290" s="82"/>
      <c r="C290" s="70"/>
      <c r="D290" s="121"/>
      <c r="E290" s="67"/>
      <c r="F290" s="191"/>
      <c r="G290" s="189"/>
    </row>
    <row r="291" spans="1:7" s="97" customFormat="1" ht="12.75" outlineLevel="1">
      <c r="A291" s="82"/>
      <c r="B291" s="86">
        <v>75414</v>
      </c>
      <c r="C291" s="70"/>
      <c r="D291" s="130" t="s">
        <v>187</v>
      </c>
      <c r="E291" s="151">
        <f>SUM(E293)</f>
        <v>20000</v>
      </c>
      <c r="F291" s="203">
        <f>SUM(F293)</f>
        <v>0</v>
      </c>
      <c r="G291" s="189">
        <f>F291/E291</f>
        <v>0</v>
      </c>
    </row>
    <row r="292" spans="1:7" ht="12.75" outlineLevel="1">
      <c r="A292" s="82"/>
      <c r="B292" s="82"/>
      <c r="C292" s="70"/>
      <c r="D292" s="121"/>
      <c r="E292" s="67"/>
      <c r="F292" s="191"/>
      <c r="G292" s="189"/>
    </row>
    <row r="293" spans="1:7" ht="22.5" outlineLevel="1">
      <c r="A293" s="82"/>
      <c r="B293" s="82"/>
      <c r="C293" s="83">
        <v>6060</v>
      </c>
      <c r="D293" s="127" t="s">
        <v>196</v>
      </c>
      <c r="E293" s="67">
        <v>20000</v>
      </c>
      <c r="F293" s="191">
        <v>0</v>
      </c>
      <c r="G293" s="189">
        <f>F293/E293</f>
        <v>0</v>
      </c>
    </row>
    <row r="294" spans="1:7" ht="12.75" outlineLevel="1">
      <c r="A294" s="82"/>
      <c r="B294" s="82"/>
      <c r="C294" s="70"/>
      <c r="D294" s="121"/>
      <c r="E294" s="67"/>
      <c r="F294" s="191"/>
      <c r="G294" s="189"/>
    </row>
    <row r="295" spans="1:7" ht="12.75" outlineLevel="1">
      <c r="A295" s="96"/>
      <c r="B295" s="96"/>
      <c r="C295" s="110"/>
      <c r="D295" s="121"/>
      <c r="E295" s="67"/>
      <c r="F295" s="191"/>
      <c r="G295" s="189"/>
    </row>
    <row r="296" spans="1:7" s="97" customFormat="1" ht="12.75" outlineLevel="1">
      <c r="A296" s="82"/>
      <c r="B296" s="86">
        <v>75495</v>
      </c>
      <c r="C296" s="70"/>
      <c r="D296" s="130" t="s">
        <v>48</v>
      </c>
      <c r="E296" s="151">
        <f>SUM(E297:E300)</f>
        <v>21800</v>
      </c>
      <c r="F296" s="203">
        <f>SUM(F297:F300)</f>
        <v>0</v>
      </c>
      <c r="G296" s="189">
        <f>F296/E296</f>
        <v>0</v>
      </c>
    </row>
    <row r="297" spans="1:7" ht="12.75" outlineLevel="2">
      <c r="A297" s="111"/>
      <c r="B297" s="111"/>
      <c r="C297" s="112"/>
      <c r="D297" s="121"/>
      <c r="E297" s="67"/>
      <c r="F297" s="191"/>
      <c r="G297" s="189"/>
    </row>
    <row r="298" spans="1:7" ht="12.75" outlineLevel="2">
      <c r="A298" s="82"/>
      <c r="B298" s="82"/>
      <c r="C298" s="70">
        <v>4210</v>
      </c>
      <c r="D298" s="121" t="s">
        <v>85</v>
      </c>
      <c r="E298" s="67">
        <v>1500</v>
      </c>
      <c r="F298" s="191">
        <v>0</v>
      </c>
      <c r="G298" s="189">
        <f>F298/E298</f>
        <v>0</v>
      </c>
    </row>
    <row r="299" spans="1:7" ht="12.75" outlineLevel="2">
      <c r="A299" s="82"/>
      <c r="B299" s="82"/>
      <c r="C299" s="70"/>
      <c r="D299" s="121"/>
      <c r="E299" s="67"/>
      <c r="F299" s="191"/>
      <c r="G299" s="189"/>
    </row>
    <row r="300" spans="1:7" ht="12.75" outlineLevel="2">
      <c r="A300" s="82"/>
      <c r="B300" s="82"/>
      <c r="C300" s="70">
        <v>4300</v>
      </c>
      <c r="D300" s="121" t="s">
        <v>164</v>
      </c>
      <c r="E300" s="67">
        <v>20300</v>
      </c>
      <c r="F300" s="191">
        <v>0</v>
      </c>
      <c r="G300" s="189">
        <f>F300/E300</f>
        <v>0</v>
      </c>
    </row>
    <row r="301" spans="1:7" ht="12.75">
      <c r="A301" s="82"/>
      <c r="B301" s="82"/>
      <c r="C301" s="70"/>
      <c r="D301" s="121"/>
      <c r="E301" s="67"/>
      <c r="F301" s="191"/>
      <c r="G301" s="189"/>
    </row>
    <row r="302" spans="1:7" s="100" customFormat="1" ht="12.75">
      <c r="A302" s="82">
        <v>757</v>
      </c>
      <c r="B302" s="82"/>
      <c r="C302" s="88"/>
      <c r="D302" s="131" t="s">
        <v>49</v>
      </c>
      <c r="E302" s="152">
        <f>E304</f>
        <v>355000</v>
      </c>
      <c r="F302" s="204">
        <f>F304</f>
        <v>80407</v>
      </c>
      <c r="G302" s="189">
        <f>F302/E302</f>
        <v>0.23</v>
      </c>
    </row>
    <row r="303" spans="1:7" ht="12.75">
      <c r="A303" s="82"/>
      <c r="B303" s="82"/>
      <c r="C303" s="70"/>
      <c r="D303" s="121"/>
      <c r="E303" s="67"/>
      <c r="F303" s="191"/>
      <c r="G303" s="189"/>
    </row>
    <row r="304" spans="1:7" s="97" customFormat="1" ht="45">
      <c r="A304" s="86"/>
      <c r="B304" s="86">
        <v>75702</v>
      </c>
      <c r="C304" s="87"/>
      <c r="D304" s="130" t="s">
        <v>61</v>
      </c>
      <c r="E304" s="151">
        <f>SUM(E305:E306)</f>
        <v>355000</v>
      </c>
      <c r="F304" s="203">
        <f>SUM(F305:F306)</f>
        <v>80407</v>
      </c>
      <c r="G304" s="189">
        <f>F304/E304</f>
        <v>0.23</v>
      </c>
    </row>
    <row r="305" spans="1:7" ht="12.75" outlineLevel="1">
      <c r="A305" s="82"/>
      <c r="B305" s="82"/>
      <c r="C305" s="70"/>
      <c r="D305" s="121"/>
      <c r="E305" s="67"/>
      <c r="F305" s="191"/>
      <c r="G305" s="189"/>
    </row>
    <row r="306" spans="1:7" ht="45" outlineLevel="1">
      <c r="A306" s="82"/>
      <c r="B306" s="82"/>
      <c r="C306" s="70">
        <v>8070</v>
      </c>
      <c r="D306" s="121" t="s">
        <v>62</v>
      </c>
      <c r="E306" s="67">
        <v>355000</v>
      </c>
      <c r="F306" s="191">
        <v>80407</v>
      </c>
      <c r="G306" s="189">
        <f>F306/E306</f>
        <v>0.23</v>
      </c>
    </row>
    <row r="307" spans="1:7" ht="12.75">
      <c r="A307" s="82"/>
      <c r="B307" s="82"/>
      <c r="C307" s="70"/>
      <c r="D307" s="121"/>
      <c r="E307" s="67"/>
      <c r="F307" s="191"/>
      <c r="G307" s="189"/>
    </row>
    <row r="308" spans="1:7" s="100" customFormat="1" ht="12.75">
      <c r="A308" s="82">
        <v>758</v>
      </c>
      <c r="B308" s="82"/>
      <c r="C308" s="88"/>
      <c r="D308" s="131" t="s">
        <v>50</v>
      </c>
      <c r="E308" s="152">
        <f>E310</f>
        <v>171368</v>
      </c>
      <c r="F308" s="204">
        <f>F310</f>
        <v>0</v>
      </c>
      <c r="G308" s="189">
        <f>F308/E308</f>
        <v>0</v>
      </c>
    </row>
    <row r="309" spans="1:7" ht="12.75">
      <c r="A309" s="82"/>
      <c r="B309" s="82"/>
      <c r="C309" s="70"/>
      <c r="D309" s="121"/>
      <c r="E309" s="67"/>
      <c r="F309" s="191"/>
      <c r="G309" s="189"/>
    </row>
    <row r="310" spans="1:7" s="97" customFormat="1" ht="12.75">
      <c r="A310" s="86"/>
      <c r="B310" s="86">
        <v>75818</v>
      </c>
      <c r="C310" s="87"/>
      <c r="D310" s="130" t="s">
        <v>51</v>
      </c>
      <c r="E310" s="151">
        <f>E312+E318</f>
        <v>171368</v>
      </c>
      <c r="F310" s="203">
        <f>F312+F318</f>
        <v>0</v>
      </c>
      <c r="G310" s="189">
        <f>F310/E310</f>
        <v>0</v>
      </c>
    </row>
    <row r="311" spans="1:7" ht="12.75" outlineLevel="1">
      <c r="A311" s="82"/>
      <c r="B311" s="82"/>
      <c r="C311" s="70"/>
      <c r="D311" s="121"/>
      <c r="E311" s="67"/>
      <c r="F311" s="191"/>
      <c r="G311" s="189"/>
    </row>
    <row r="312" spans="1:7" ht="12.75" outlineLevel="1">
      <c r="A312" s="82"/>
      <c r="B312" s="82"/>
      <c r="C312" s="70">
        <v>4810</v>
      </c>
      <c r="D312" s="121" t="s">
        <v>52</v>
      </c>
      <c r="E312" s="67">
        <f>SUM(E313:E316)</f>
        <v>125768</v>
      </c>
      <c r="F312" s="191">
        <f>SUM(F313:F316)</f>
        <v>0</v>
      </c>
      <c r="G312" s="189">
        <f>F312/E312</f>
        <v>0</v>
      </c>
    </row>
    <row r="313" spans="1:7" ht="12.75" outlineLevel="2">
      <c r="A313" s="82"/>
      <c r="B313" s="82"/>
      <c r="C313" s="70"/>
      <c r="D313" s="121" t="s">
        <v>37</v>
      </c>
      <c r="E313" s="67"/>
      <c r="F313" s="191"/>
      <c r="G313" s="189"/>
    </row>
    <row r="314" spans="1:7" ht="12.75" outlineLevel="2">
      <c r="A314" s="82"/>
      <c r="B314" s="82"/>
      <c r="C314" s="70"/>
      <c r="D314" s="121" t="s">
        <v>53</v>
      </c>
      <c r="E314" s="67">
        <v>83400</v>
      </c>
      <c r="F314" s="191">
        <v>0</v>
      </c>
      <c r="G314" s="189">
        <f>F314/E314</f>
        <v>0</v>
      </c>
    </row>
    <row r="315" spans="1:7" ht="12.75" outlineLevel="2">
      <c r="A315" s="82"/>
      <c r="B315" s="82"/>
      <c r="C315" s="70"/>
      <c r="D315" s="121"/>
      <c r="E315" s="67"/>
      <c r="F315" s="191"/>
      <c r="G315" s="189"/>
    </row>
    <row r="316" spans="1:7" ht="22.5" outlineLevel="2">
      <c r="A316" s="82"/>
      <c r="B316" s="82"/>
      <c r="C316" s="70"/>
      <c r="D316" s="121" t="s">
        <v>176</v>
      </c>
      <c r="E316" s="67">
        <v>42368</v>
      </c>
      <c r="F316" s="191">
        <v>0</v>
      </c>
      <c r="G316" s="189">
        <f>F316/E316</f>
        <v>0</v>
      </c>
    </row>
    <row r="317" spans="1:7" ht="12.75" outlineLevel="1">
      <c r="A317" s="82"/>
      <c r="B317" s="82"/>
      <c r="C317" s="70"/>
      <c r="D317" s="121"/>
      <c r="E317" s="67"/>
      <c r="F317" s="191"/>
      <c r="G317" s="189"/>
    </row>
    <row r="318" spans="1:7" ht="22.5" outlineLevel="1">
      <c r="A318" s="82"/>
      <c r="B318" s="82"/>
      <c r="C318" s="70">
        <v>6800</v>
      </c>
      <c r="D318" s="121" t="s">
        <v>214</v>
      </c>
      <c r="E318" s="67">
        <v>45600</v>
      </c>
      <c r="F318" s="191">
        <v>0</v>
      </c>
      <c r="G318" s="189">
        <f>F318/E318</f>
        <v>0</v>
      </c>
    </row>
    <row r="319" spans="1:7" ht="12.75">
      <c r="A319" s="82"/>
      <c r="B319" s="82"/>
      <c r="C319" s="70"/>
      <c r="D319" s="121"/>
      <c r="E319" s="67"/>
      <c r="F319" s="191"/>
      <c r="G319" s="189"/>
    </row>
    <row r="320" spans="1:7" s="100" customFormat="1" ht="12.75">
      <c r="A320" s="82">
        <v>801</v>
      </c>
      <c r="B320" s="82"/>
      <c r="C320" s="70"/>
      <c r="D320" s="131" t="s">
        <v>114</v>
      </c>
      <c r="E320" s="152">
        <f>E322+E338+E374+E432+E556+E592+E608+E643</f>
        <v>8238032</v>
      </c>
      <c r="F320" s="204">
        <f>F322+F338+F374+F432+F556+F592+F608+F643</f>
        <v>4379892</v>
      </c>
      <c r="G320" s="189">
        <f>F320/E320</f>
        <v>0.53</v>
      </c>
    </row>
    <row r="321" spans="1:7" ht="12.75">
      <c r="A321" s="82"/>
      <c r="B321" s="82"/>
      <c r="C321" s="70"/>
      <c r="D321" s="121"/>
      <c r="E321" s="67"/>
      <c r="F321" s="191"/>
      <c r="G321" s="189"/>
    </row>
    <row r="322" spans="1:7" s="97" customFormat="1" ht="12.75">
      <c r="A322" s="82"/>
      <c r="B322" s="86">
        <v>80102</v>
      </c>
      <c r="C322" s="70"/>
      <c r="D322" s="130" t="s">
        <v>115</v>
      </c>
      <c r="E322" s="151">
        <f>SUM(E326:E336)</f>
        <v>444740</v>
      </c>
      <c r="F322" s="203">
        <f>SUM(F326:F336)</f>
        <v>249390</v>
      </c>
      <c r="G322" s="189">
        <f>F322/E322</f>
        <v>0.56</v>
      </c>
    </row>
    <row r="323" spans="1:7" ht="12.75" outlineLevel="1">
      <c r="A323" s="82"/>
      <c r="B323" s="82"/>
      <c r="C323" s="70"/>
      <c r="D323" s="121"/>
      <c r="E323" s="67"/>
      <c r="F323" s="191"/>
      <c r="G323" s="189"/>
    </row>
    <row r="324" spans="1:7" ht="22.5" outlineLevel="1">
      <c r="A324" s="82"/>
      <c r="B324" s="82"/>
      <c r="C324" s="70"/>
      <c r="D324" s="130" t="s">
        <v>116</v>
      </c>
      <c r="E324" s="67"/>
      <c r="F324" s="191"/>
      <c r="G324" s="189"/>
    </row>
    <row r="325" spans="1:7" ht="12.75" outlineLevel="1">
      <c r="A325" s="82"/>
      <c r="B325" s="82"/>
      <c r="C325" s="70"/>
      <c r="D325" s="121"/>
      <c r="E325" s="67"/>
      <c r="F325" s="191"/>
      <c r="G325" s="189"/>
    </row>
    <row r="326" spans="1:7" ht="22.5" outlineLevel="1">
      <c r="A326" s="82"/>
      <c r="B326" s="82"/>
      <c r="C326" s="70">
        <v>3020</v>
      </c>
      <c r="D326" s="121" t="s">
        <v>197</v>
      </c>
      <c r="E326" s="67">
        <v>650</v>
      </c>
      <c r="F326" s="191">
        <v>0</v>
      </c>
      <c r="G326" s="189">
        <f>F326/E326</f>
        <v>0</v>
      </c>
    </row>
    <row r="327" spans="1:7" ht="12.75" outlineLevel="1">
      <c r="A327" s="82"/>
      <c r="B327" s="82"/>
      <c r="C327" s="70"/>
      <c r="D327" s="121"/>
      <c r="E327" s="67"/>
      <c r="F327" s="191"/>
      <c r="G327" s="189"/>
    </row>
    <row r="328" spans="1:7" ht="22.5" outlineLevel="1">
      <c r="A328" s="82"/>
      <c r="B328" s="82"/>
      <c r="C328" s="70">
        <v>4010</v>
      </c>
      <c r="D328" s="121" t="s">
        <v>20</v>
      </c>
      <c r="E328" s="67">
        <v>327525</v>
      </c>
      <c r="F328" s="191">
        <v>167598</v>
      </c>
      <c r="G328" s="189">
        <f>F328/E328</f>
        <v>0.51</v>
      </c>
    </row>
    <row r="329" spans="1:7" ht="12.75" outlineLevel="1">
      <c r="A329" s="82"/>
      <c r="B329" s="82"/>
      <c r="C329" s="70"/>
      <c r="D329" s="121"/>
      <c r="E329" s="67"/>
      <c r="F329" s="191"/>
      <c r="G329" s="189"/>
    </row>
    <row r="330" spans="1:7" ht="12.75" outlineLevel="1">
      <c r="A330" s="82"/>
      <c r="B330" s="82"/>
      <c r="C330" s="70">
        <v>4040</v>
      </c>
      <c r="D330" s="121" t="s">
        <v>21</v>
      </c>
      <c r="E330" s="67">
        <v>29065</v>
      </c>
      <c r="F330" s="191">
        <v>29065</v>
      </c>
      <c r="G330" s="189">
        <f>F330/E330</f>
        <v>1</v>
      </c>
    </row>
    <row r="331" spans="1:7" ht="12.75" outlineLevel="1">
      <c r="A331" s="82"/>
      <c r="B331" s="82"/>
      <c r="C331" s="70"/>
      <c r="D331" s="121"/>
      <c r="E331" s="67"/>
      <c r="F331" s="191"/>
      <c r="G331" s="189"/>
    </row>
    <row r="332" spans="1:7" ht="12.75" outlineLevel="1">
      <c r="A332" s="82"/>
      <c r="B332" s="82"/>
      <c r="C332" s="70">
        <v>4110</v>
      </c>
      <c r="D332" s="121" t="s">
        <v>118</v>
      </c>
      <c r="E332" s="67">
        <v>60190</v>
      </c>
      <c r="F332" s="191">
        <v>34072</v>
      </c>
      <c r="G332" s="189">
        <f>F332/E332</f>
        <v>0.57</v>
      </c>
    </row>
    <row r="333" spans="1:7" ht="12.75" outlineLevel="1">
      <c r="A333" s="82"/>
      <c r="B333" s="82"/>
      <c r="C333" s="70"/>
      <c r="D333" s="121"/>
      <c r="E333" s="67"/>
      <c r="F333" s="191"/>
      <c r="G333" s="189"/>
    </row>
    <row r="334" spans="1:7" ht="12.75" outlineLevel="1">
      <c r="A334" s="82"/>
      <c r="B334" s="82"/>
      <c r="C334" s="70">
        <v>4120</v>
      </c>
      <c r="D334" s="121" t="s">
        <v>23</v>
      </c>
      <c r="E334" s="67">
        <v>8560</v>
      </c>
      <c r="F334" s="191">
        <v>4592</v>
      </c>
      <c r="G334" s="189">
        <f>F334/E334</f>
        <v>0.54</v>
      </c>
    </row>
    <row r="335" spans="1:7" ht="12.75" outlineLevel="1">
      <c r="A335" s="82"/>
      <c r="B335" s="82"/>
      <c r="C335" s="70"/>
      <c r="D335" s="121"/>
      <c r="E335" s="67"/>
      <c r="F335" s="191"/>
      <c r="G335" s="189"/>
    </row>
    <row r="336" spans="1:7" ht="22.5" outlineLevel="1">
      <c r="A336" s="82"/>
      <c r="B336" s="82"/>
      <c r="C336" s="70">
        <v>4440</v>
      </c>
      <c r="D336" s="121" t="s">
        <v>28</v>
      </c>
      <c r="E336" s="67">
        <v>18750</v>
      </c>
      <c r="F336" s="191">
        <v>14063</v>
      </c>
      <c r="G336" s="189">
        <f>F336/E336</f>
        <v>0.75</v>
      </c>
    </row>
    <row r="337" spans="1:7" ht="12.75">
      <c r="A337" s="82"/>
      <c r="B337" s="82"/>
      <c r="C337" s="70"/>
      <c r="D337" s="121"/>
      <c r="E337" s="67"/>
      <c r="F337" s="191"/>
      <c r="G337" s="189"/>
    </row>
    <row r="338" spans="1:7" s="97" customFormat="1" ht="12.75">
      <c r="A338" s="82"/>
      <c r="B338" s="86">
        <v>80111</v>
      </c>
      <c r="C338" s="70"/>
      <c r="D338" s="130" t="s">
        <v>119</v>
      </c>
      <c r="E338" s="151">
        <f>SUM(E342:E372)</f>
        <v>546710</v>
      </c>
      <c r="F338" s="203">
        <f>SUM(F342:F372)</f>
        <v>294070</v>
      </c>
      <c r="G338" s="189">
        <f>F338/E338</f>
        <v>0.54</v>
      </c>
    </row>
    <row r="339" spans="1:7" ht="12.75" outlineLevel="1">
      <c r="A339" s="82"/>
      <c r="B339" s="82"/>
      <c r="C339" s="70"/>
      <c r="D339" s="121"/>
      <c r="E339" s="67"/>
      <c r="F339" s="191"/>
      <c r="G339" s="189"/>
    </row>
    <row r="340" spans="1:7" ht="22.5" outlineLevel="1">
      <c r="A340" s="82"/>
      <c r="B340" s="82"/>
      <c r="C340" s="70"/>
      <c r="D340" s="130" t="s">
        <v>120</v>
      </c>
      <c r="E340" s="67"/>
      <c r="F340" s="191"/>
      <c r="G340" s="189"/>
    </row>
    <row r="341" spans="1:7" ht="12.75" outlineLevel="1">
      <c r="A341" s="82"/>
      <c r="B341" s="82"/>
      <c r="C341" s="70"/>
      <c r="D341" s="121"/>
      <c r="E341" s="67"/>
      <c r="F341" s="191"/>
      <c r="G341" s="189"/>
    </row>
    <row r="342" spans="1:7" ht="22.5" outlineLevel="1">
      <c r="A342" s="82"/>
      <c r="B342" s="82"/>
      <c r="C342" s="70">
        <v>3020</v>
      </c>
      <c r="D342" s="121" t="s">
        <v>197</v>
      </c>
      <c r="E342" s="67">
        <v>5680</v>
      </c>
      <c r="F342" s="191">
        <v>25</v>
      </c>
      <c r="G342" s="189">
        <f>F342/E342</f>
        <v>0</v>
      </c>
    </row>
    <row r="343" spans="1:7" ht="12.75" outlineLevel="1">
      <c r="A343" s="82"/>
      <c r="B343" s="82"/>
      <c r="C343" s="70"/>
      <c r="D343" s="121"/>
      <c r="E343" s="67"/>
      <c r="F343" s="191"/>
      <c r="G343" s="189"/>
    </row>
    <row r="344" spans="1:7" ht="22.5" outlineLevel="1">
      <c r="A344" s="82"/>
      <c r="B344" s="82"/>
      <c r="C344" s="70">
        <v>4010</v>
      </c>
      <c r="D344" s="121" t="s">
        <v>20</v>
      </c>
      <c r="E344" s="67">
        <v>288580</v>
      </c>
      <c r="F344" s="191">
        <v>151741</v>
      </c>
      <c r="G344" s="189">
        <f>F344/E344</f>
        <v>0.53</v>
      </c>
    </row>
    <row r="345" spans="1:7" ht="12.75" outlineLevel="1">
      <c r="A345" s="82"/>
      <c r="B345" s="82"/>
      <c r="C345" s="70"/>
      <c r="D345" s="121"/>
      <c r="E345" s="67"/>
      <c r="F345" s="191"/>
      <c r="G345" s="189"/>
    </row>
    <row r="346" spans="1:7" ht="12.75" outlineLevel="1">
      <c r="A346" s="82"/>
      <c r="B346" s="82"/>
      <c r="C346" s="70">
        <v>4040</v>
      </c>
      <c r="D346" s="121" t="s">
        <v>21</v>
      </c>
      <c r="E346" s="67">
        <v>24580</v>
      </c>
      <c r="F346" s="191">
        <v>21679</v>
      </c>
      <c r="G346" s="189">
        <f>F346/E346</f>
        <v>0.88</v>
      </c>
    </row>
    <row r="347" spans="1:7" ht="12.75" outlineLevel="1">
      <c r="A347" s="82"/>
      <c r="B347" s="82"/>
      <c r="C347" s="70"/>
      <c r="D347" s="121"/>
      <c r="E347" s="67"/>
      <c r="F347" s="191"/>
      <c r="G347" s="189"/>
    </row>
    <row r="348" spans="1:7" ht="12.75" outlineLevel="1">
      <c r="A348" s="82"/>
      <c r="B348" s="82"/>
      <c r="C348" s="70">
        <v>4110</v>
      </c>
      <c r="D348" s="121" t="s">
        <v>118</v>
      </c>
      <c r="E348" s="67">
        <v>52860</v>
      </c>
      <c r="F348" s="191">
        <v>29519</v>
      </c>
      <c r="G348" s="189">
        <f>F348/E348</f>
        <v>0.56</v>
      </c>
    </row>
    <row r="349" spans="1:7" ht="12.75" outlineLevel="1">
      <c r="A349" s="82"/>
      <c r="B349" s="82"/>
      <c r="C349" s="70"/>
      <c r="D349" s="121"/>
      <c r="E349" s="67"/>
      <c r="F349" s="191"/>
      <c r="G349" s="189"/>
    </row>
    <row r="350" spans="1:7" ht="12.75" outlineLevel="1">
      <c r="A350" s="82"/>
      <c r="B350" s="82"/>
      <c r="C350" s="70">
        <v>4170</v>
      </c>
      <c r="D350" s="121" t="s">
        <v>207</v>
      </c>
      <c r="E350" s="67">
        <v>500</v>
      </c>
      <c r="F350" s="191"/>
      <c r="G350" s="189">
        <f>F350/E350</f>
        <v>0</v>
      </c>
    </row>
    <row r="351" spans="1:7" ht="12.75" outlineLevel="1">
      <c r="A351" s="82"/>
      <c r="B351" s="82"/>
      <c r="C351" s="70"/>
      <c r="D351" s="121"/>
      <c r="E351" s="67"/>
      <c r="F351" s="191"/>
      <c r="G351" s="189"/>
    </row>
    <row r="352" spans="1:7" ht="12.75" outlineLevel="1">
      <c r="A352" s="82"/>
      <c r="B352" s="82"/>
      <c r="C352" s="70">
        <v>4120</v>
      </c>
      <c r="D352" s="121" t="s">
        <v>23</v>
      </c>
      <c r="E352" s="67">
        <v>7520</v>
      </c>
      <c r="F352" s="191">
        <v>4063</v>
      </c>
      <c r="G352" s="189">
        <f>F352/E352</f>
        <v>0.54</v>
      </c>
    </row>
    <row r="353" spans="1:7" ht="12.75" outlineLevel="1">
      <c r="A353" s="82"/>
      <c r="B353" s="82"/>
      <c r="C353" s="70"/>
      <c r="D353" s="121"/>
      <c r="E353" s="67"/>
      <c r="F353" s="191"/>
      <c r="G353" s="189"/>
    </row>
    <row r="354" spans="1:7" ht="12.75" outlineLevel="1">
      <c r="A354" s="82"/>
      <c r="B354" s="82"/>
      <c r="C354" s="70">
        <v>4210</v>
      </c>
      <c r="D354" s="121" t="s">
        <v>14</v>
      </c>
      <c r="E354" s="67">
        <f>12800+6000</f>
        <v>18800</v>
      </c>
      <c r="F354" s="191">
        <v>7942</v>
      </c>
      <c r="G354" s="189">
        <f>F354/E354</f>
        <v>0.42</v>
      </c>
    </row>
    <row r="355" spans="1:7" ht="12.75" outlineLevel="1">
      <c r="A355" s="82"/>
      <c r="B355" s="82"/>
      <c r="C355" s="70"/>
      <c r="D355" s="121"/>
      <c r="E355" s="67"/>
      <c r="F355" s="191"/>
      <c r="G355" s="189"/>
    </row>
    <row r="356" spans="1:7" ht="22.5" outlineLevel="1">
      <c r="A356" s="82"/>
      <c r="B356" s="82"/>
      <c r="C356" s="70">
        <v>4240</v>
      </c>
      <c r="D356" s="121" t="s">
        <v>218</v>
      </c>
      <c r="E356" s="67">
        <v>5000</v>
      </c>
      <c r="F356" s="191">
        <v>0</v>
      </c>
      <c r="G356" s="189">
        <f>F356/E356</f>
        <v>0</v>
      </c>
    </row>
    <row r="357" spans="1:7" ht="12.75" outlineLevel="1">
      <c r="A357" s="82"/>
      <c r="B357" s="82"/>
      <c r="C357" s="70"/>
      <c r="D357" s="121"/>
      <c r="E357" s="67"/>
      <c r="F357" s="191"/>
      <c r="G357" s="189"/>
    </row>
    <row r="358" spans="1:7" ht="12.75" outlineLevel="1">
      <c r="A358" s="82"/>
      <c r="B358" s="82"/>
      <c r="C358" s="70">
        <v>4260</v>
      </c>
      <c r="D358" s="121" t="s">
        <v>24</v>
      </c>
      <c r="E358" s="67">
        <v>75504</v>
      </c>
      <c r="F358" s="191">
        <v>39567</v>
      </c>
      <c r="G358" s="189">
        <f>F358/E358</f>
        <v>0.52</v>
      </c>
    </row>
    <row r="359" spans="1:7" ht="12.75" outlineLevel="1">
      <c r="A359" s="82"/>
      <c r="B359" s="82"/>
      <c r="C359" s="70"/>
      <c r="D359" s="121"/>
      <c r="E359" s="67" t="s">
        <v>121</v>
      </c>
      <c r="F359" s="191" t="s">
        <v>121</v>
      </c>
      <c r="G359" s="189"/>
    </row>
    <row r="360" spans="1:7" ht="12.75" outlineLevel="1">
      <c r="A360" s="82"/>
      <c r="B360" s="82"/>
      <c r="C360" s="70">
        <v>4270</v>
      </c>
      <c r="D360" s="121" t="s">
        <v>32</v>
      </c>
      <c r="E360" s="67">
        <v>1900</v>
      </c>
      <c r="F360" s="191">
        <v>814</v>
      </c>
      <c r="G360" s="189">
        <f>F360/E360</f>
        <v>0.43</v>
      </c>
    </row>
    <row r="361" spans="1:7" ht="12.75" outlineLevel="1">
      <c r="A361" s="82"/>
      <c r="B361" s="82"/>
      <c r="C361" s="70"/>
      <c r="D361" s="121"/>
      <c r="E361" s="67"/>
      <c r="F361" s="191"/>
      <c r="G361" s="189"/>
    </row>
    <row r="362" spans="1:7" ht="12.75" outlineLevel="1">
      <c r="A362" s="82"/>
      <c r="B362" s="82"/>
      <c r="C362" s="70">
        <v>4300</v>
      </c>
      <c r="D362" s="121" t="s">
        <v>90</v>
      </c>
      <c r="E362" s="67">
        <v>36196</v>
      </c>
      <c r="F362" s="191">
        <v>17730</v>
      </c>
      <c r="G362" s="189">
        <f>F362/E362</f>
        <v>0.49</v>
      </c>
    </row>
    <row r="363" spans="1:7" ht="12.75" outlineLevel="1">
      <c r="A363" s="82"/>
      <c r="B363" s="82"/>
      <c r="C363" s="70"/>
      <c r="D363" s="121"/>
      <c r="E363" s="67"/>
      <c r="F363" s="191"/>
      <c r="G363" s="189"/>
    </row>
    <row r="364" spans="1:7" ht="22.5" outlineLevel="1">
      <c r="A364" s="82"/>
      <c r="B364" s="82"/>
      <c r="C364" s="70">
        <v>4350</v>
      </c>
      <c r="D364" s="121" t="s">
        <v>257</v>
      </c>
      <c r="E364" s="67">
        <v>1500</v>
      </c>
      <c r="F364" s="191">
        <v>795</v>
      </c>
      <c r="G364" s="189">
        <f>F364/E364</f>
        <v>0.53</v>
      </c>
    </row>
    <row r="365" spans="1:7" ht="12.75" outlineLevel="1">
      <c r="A365" s="82"/>
      <c r="B365" s="82"/>
      <c r="C365" s="70"/>
      <c r="D365" s="121"/>
      <c r="E365" s="67"/>
      <c r="F365" s="191"/>
      <c r="G365" s="189"/>
    </row>
    <row r="366" spans="1:7" ht="12.75" outlineLevel="1">
      <c r="A366" s="82"/>
      <c r="B366" s="82"/>
      <c r="C366" s="70">
        <v>4410</v>
      </c>
      <c r="D366" s="121" t="s">
        <v>26</v>
      </c>
      <c r="E366" s="67">
        <v>1000</v>
      </c>
      <c r="F366" s="191">
        <v>356</v>
      </c>
      <c r="G366" s="189">
        <f>F366/E366</f>
        <v>0.36</v>
      </c>
    </row>
    <row r="367" spans="1:7" ht="12.75" outlineLevel="1">
      <c r="A367" s="82"/>
      <c r="B367" s="82"/>
      <c r="C367" s="70"/>
      <c r="D367" s="121"/>
      <c r="E367" s="67"/>
      <c r="F367" s="191"/>
      <c r="G367" s="189"/>
    </row>
    <row r="368" spans="1:7" ht="12.75" outlineLevel="1">
      <c r="A368" s="82"/>
      <c r="B368" s="82"/>
      <c r="C368" s="70">
        <v>4430</v>
      </c>
      <c r="D368" s="121" t="s">
        <v>27</v>
      </c>
      <c r="E368" s="67">
        <v>3600</v>
      </c>
      <c r="F368" s="191">
        <v>1100</v>
      </c>
      <c r="G368" s="189">
        <f>F368/E368</f>
        <v>0.31</v>
      </c>
    </row>
    <row r="369" spans="1:7" ht="12.75" outlineLevel="1">
      <c r="A369" s="82"/>
      <c r="B369" s="82"/>
      <c r="C369" s="70"/>
      <c r="D369" s="121"/>
      <c r="E369" s="67"/>
      <c r="F369" s="191"/>
      <c r="G369" s="189"/>
    </row>
    <row r="370" spans="1:7" ht="22.5" outlineLevel="1">
      <c r="A370" s="82"/>
      <c r="B370" s="82"/>
      <c r="C370" s="70">
        <v>4440</v>
      </c>
      <c r="D370" s="121" t="s">
        <v>28</v>
      </c>
      <c r="E370" s="67">
        <v>18990</v>
      </c>
      <c r="F370" s="191">
        <v>14243</v>
      </c>
      <c r="G370" s="189">
        <f>F370/E370</f>
        <v>0.75</v>
      </c>
    </row>
    <row r="371" spans="1:7" ht="12.75" outlineLevel="1">
      <c r="A371" s="82"/>
      <c r="B371" s="82"/>
      <c r="C371" s="70"/>
      <c r="D371" s="121"/>
      <c r="E371" s="67"/>
      <c r="F371" s="191"/>
      <c r="G371" s="189"/>
    </row>
    <row r="372" spans="1:7" ht="22.5" outlineLevel="1">
      <c r="A372" s="82"/>
      <c r="B372" s="82"/>
      <c r="C372" s="70">
        <v>6050</v>
      </c>
      <c r="D372" s="127" t="s">
        <v>198</v>
      </c>
      <c r="E372" s="67">
        <v>4500</v>
      </c>
      <c r="F372" s="191">
        <v>4496</v>
      </c>
      <c r="G372" s="189">
        <f>F372/E372</f>
        <v>1</v>
      </c>
    </row>
    <row r="373" spans="1:7" ht="12.75">
      <c r="A373" s="82"/>
      <c r="B373" s="82"/>
      <c r="C373" s="70"/>
      <c r="D373" s="121"/>
      <c r="E373" s="67"/>
      <c r="F373" s="191"/>
      <c r="G373" s="189"/>
    </row>
    <row r="374" spans="1:7" s="97" customFormat="1" ht="12.75">
      <c r="A374" s="82"/>
      <c r="B374" s="86">
        <v>80120</v>
      </c>
      <c r="C374" s="70"/>
      <c r="D374" s="130" t="s">
        <v>122</v>
      </c>
      <c r="E374" s="151">
        <f>SUM(E376:E392)</f>
        <v>1386740</v>
      </c>
      <c r="F374" s="203">
        <f>SUM(F376:F392)</f>
        <v>682847</v>
      </c>
      <c r="G374" s="189">
        <f>F374/E374</f>
        <v>0.49</v>
      </c>
    </row>
    <row r="375" spans="1:7" ht="12.75" outlineLevel="1">
      <c r="A375" s="82"/>
      <c r="B375" s="82"/>
      <c r="C375" s="70"/>
      <c r="D375" s="121"/>
      <c r="E375" s="67"/>
      <c r="F375" s="191"/>
      <c r="G375" s="189"/>
    </row>
    <row r="376" spans="1:7" ht="45" outlineLevel="1">
      <c r="A376" s="82"/>
      <c r="B376" s="82"/>
      <c r="C376" s="70">
        <v>2540</v>
      </c>
      <c r="D376" s="121" t="s">
        <v>123</v>
      </c>
      <c r="E376" s="67">
        <f>E430</f>
        <v>128430</v>
      </c>
      <c r="F376" s="191">
        <v>50294</v>
      </c>
      <c r="G376" s="189">
        <f>F376/E376</f>
        <v>0.39</v>
      </c>
    </row>
    <row r="377" spans="1:7" ht="12.75" outlineLevel="1">
      <c r="A377" s="82"/>
      <c r="B377" s="82"/>
      <c r="C377" s="70"/>
      <c r="D377" s="121"/>
      <c r="E377" s="67"/>
      <c r="F377" s="191"/>
      <c r="G377" s="189"/>
    </row>
    <row r="378" spans="1:7" ht="22.5" outlineLevel="1">
      <c r="A378" s="82"/>
      <c r="B378" s="82"/>
      <c r="C378" s="70">
        <v>3020</v>
      </c>
      <c r="D378" s="121" t="s">
        <v>197</v>
      </c>
      <c r="E378" s="67">
        <f>E396+E411</f>
        <v>25340</v>
      </c>
      <c r="F378" s="191">
        <v>5230</v>
      </c>
      <c r="G378" s="189">
        <f>F378/E378</f>
        <v>0.21</v>
      </c>
    </row>
    <row r="379" spans="1:7" ht="12.75" outlineLevel="1">
      <c r="A379" s="82"/>
      <c r="B379" s="82"/>
      <c r="C379" s="70"/>
      <c r="D379" s="121"/>
      <c r="E379" s="67"/>
      <c r="F379" s="191"/>
      <c r="G379" s="189"/>
    </row>
    <row r="380" spans="1:7" ht="22.5" outlineLevel="1">
      <c r="A380" s="82"/>
      <c r="B380" s="82"/>
      <c r="C380" s="70">
        <v>4010</v>
      </c>
      <c r="D380" s="121" t="s">
        <v>20</v>
      </c>
      <c r="E380" s="67">
        <f>E399+E414</f>
        <v>896710</v>
      </c>
      <c r="F380" s="191">
        <v>429742</v>
      </c>
      <c r="G380" s="189">
        <f>F380/E380</f>
        <v>0.48</v>
      </c>
    </row>
    <row r="381" spans="1:7" ht="12.75" outlineLevel="1">
      <c r="A381" s="82"/>
      <c r="B381" s="82"/>
      <c r="C381" s="70"/>
      <c r="D381" s="121"/>
      <c r="E381" s="67"/>
      <c r="F381" s="191"/>
      <c r="G381" s="189"/>
    </row>
    <row r="382" spans="1:7" ht="12.75" outlineLevel="1">
      <c r="A382" s="82"/>
      <c r="B382" s="82"/>
      <c r="C382" s="70">
        <v>4040</v>
      </c>
      <c r="D382" s="121" t="s">
        <v>21</v>
      </c>
      <c r="E382" s="67">
        <f>E401+E416</f>
        <v>72070</v>
      </c>
      <c r="F382" s="191">
        <v>63840</v>
      </c>
      <c r="G382" s="189">
        <f>F382/E382</f>
        <v>0.89</v>
      </c>
    </row>
    <row r="383" spans="1:7" ht="12.75" outlineLevel="1">
      <c r="A383" s="82"/>
      <c r="B383" s="82"/>
      <c r="C383" s="70"/>
      <c r="D383" s="121"/>
      <c r="E383" s="67"/>
      <c r="F383" s="191"/>
      <c r="G383" s="189"/>
    </row>
    <row r="384" spans="1:7" ht="12.75" outlineLevel="1">
      <c r="A384" s="82"/>
      <c r="B384" s="82"/>
      <c r="C384" s="70">
        <v>4110</v>
      </c>
      <c r="D384" s="121" t="s">
        <v>118</v>
      </c>
      <c r="E384" s="67">
        <f>E403+E418</f>
        <v>163530</v>
      </c>
      <c r="F384" s="191">
        <v>75194</v>
      </c>
      <c r="G384" s="189">
        <f>F384/E384</f>
        <v>0.46</v>
      </c>
    </row>
    <row r="385" spans="1:7" ht="12.75" outlineLevel="1">
      <c r="A385" s="82"/>
      <c r="B385" s="82"/>
      <c r="C385" s="70"/>
      <c r="D385" s="121"/>
      <c r="E385" s="67"/>
      <c r="F385" s="191"/>
      <c r="G385" s="189"/>
    </row>
    <row r="386" spans="1:7" ht="12.75" outlineLevel="1">
      <c r="A386" s="82"/>
      <c r="B386" s="82"/>
      <c r="C386" s="70">
        <v>4120</v>
      </c>
      <c r="D386" s="121" t="s">
        <v>23</v>
      </c>
      <c r="E386" s="67">
        <f>E405+E420</f>
        <v>23250</v>
      </c>
      <c r="F386" s="191">
        <v>10293</v>
      </c>
      <c r="G386" s="189">
        <f>F386/E386</f>
        <v>0.44</v>
      </c>
    </row>
    <row r="387" spans="1:7" ht="12.75" outlineLevel="1">
      <c r="A387" s="82"/>
      <c r="B387" s="82"/>
      <c r="C387" s="70"/>
      <c r="D387" s="121"/>
      <c r="E387" s="67"/>
      <c r="F387" s="191"/>
      <c r="G387" s="189"/>
    </row>
    <row r="388" spans="1:7" ht="12.75" outlineLevel="1">
      <c r="A388" s="82"/>
      <c r="B388" s="82"/>
      <c r="C388" s="70">
        <v>4210</v>
      </c>
      <c r="D388" s="121" t="s">
        <v>14</v>
      </c>
      <c r="E388" s="67">
        <f>E422</f>
        <v>9000</v>
      </c>
      <c r="F388" s="191">
        <v>5000</v>
      </c>
      <c r="G388" s="189">
        <f>F388/E388</f>
        <v>0.56</v>
      </c>
    </row>
    <row r="389" spans="1:7" ht="12.75" outlineLevel="1">
      <c r="A389" s="82"/>
      <c r="B389" s="82"/>
      <c r="C389" s="70"/>
      <c r="D389" s="121"/>
      <c r="E389" s="67"/>
      <c r="F389" s="191"/>
      <c r="G389" s="189"/>
    </row>
    <row r="390" spans="1:7" ht="12.75" outlineLevel="1">
      <c r="A390" s="82"/>
      <c r="B390" s="82"/>
      <c r="C390" s="70">
        <v>4260</v>
      </c>
      <c r="D390" s="121" t="s">
        <v>24</v>
      </c>
      <c r="E390" s="67">
        <f>E424</f>
        <v>5000</v>
      </c>
      <c r="F390" s="191">
        <v>3000</v>
      </c>
      <c r="G390" s="189">
        <f>F390/E390</f>
        <v>0.6</v>
      </c>
    </row>
    <row r="391" spans="1:7" ht="12.75" outlineLevel="1">
      <c r="A391" s="82"/>
      <c r="B391" s="82"/>
      <c r="C391" s="70"/>
      <c r="D391" s="121"/>
      <c r="E391" s="67"/>
      <c r="F391" s="191"/>
      <c r="G391" s="189"/>
    </row>
    <row r="392" spans="1:7" ht="22.5" outlineLevel="1">
      <c r="A392" s="82"/>
      <c r="B392" s="82"/>
      <c r="C392" s="70">
        <v>4440</v>
      </c>
      <c r="D392" s="121" t="s">
        <v>28</v>
      </c>
      <c r="E392" s="67">
        <f>E407+E426</f>
        <v>63410</v>
      </c>
      <c r="F392" s="191">
        <v>40254</v>
      </c>
      <c r="G392" s="189">
        <f>F392/E392</f>
        <v>0.63</v>
      </c>
    </row>
    <row r="393" spans="1:7" ht="12.75">
      <c r="A393" s="82"/>
      <c r="B393" s="82"/>
      <c r="C393" s="70"/>
      <c r="D393" s="121"/>
      <c r="E393" s="67"/>
      <c r="F393" s="191"/>
      <c r="G393" s="189"/>
    </row>
    <row r="394" spans="1:7" ht="12.75">
      <c r="A394" s="82"/>
      <c r="B394" s="71" t="s">
        <v>54</v>
      </c>
      <c r="C394" s="70" t="s">
        <v>55</v>
      </c>
      <c r="D394" s="130" t="s">
        <v>208</v>
      </c>
      <c r="E394" s="67">
        <f>SUM(E396:E407)-E397</f>
        <v>662950</v>
      </c>
      <c r="F394" s="191">
        <f>SUM(F396:F407)-F397</f>
        <v>370678</v>
      </c>
      <c r="G394" s="189">
        <f>F394/E394</f>
        <v>0.56</v>
      </c>
    </row>
    <row r="395" spans="1:7" ht="12.75" outlineLevel="1">
      <c r="A395" s="82"/>
      <c r="B395" s="82"/>
      <c r="C395" s="70"/>
      <c r="D395" s="121"/>
      <c r="E395" s="67"/>
      <c r="F395" s="191"/>
      <c r="G395" s="189"/>
    </row>
    <row r="396" spans="1:7" ht="22.5" outlineLevel="1">
      <c r="A396" s="82"/>
      <c r="B396" s="82"/>
      <c r="C396" s="70">
        <v>3020</v>
      </c>
      <c r="D396" s="121" t="s">
        <v>197</v>
      </c>
      <c r="E396" s="67">
        <v>1190</v>
      </c>
      <c r="F396" s="191">
        <v>0</v>
      </c>
      <c r="G396" s="189">
        <f>F396/E396</f>
        <v>0</v>
      </c>
    </row>
    <row r="397" spans="1:7" ht="12.75" outlineLevel="1">
      <c r="A397" s="82"/>
      <c r="B397" s="82"/>
      <c r="C397" s="70"/>
      <c r="D397" s="121" t="s">
        <v>124</v>
      </c>
      <c r="E397" s="67"/>
      <c r="F397" s="191"/>
      <c r="G397" s="189"/>
    </row>
    <row r="398" spans="1:7" ht="12.75" outlineLevel="1">
      <c r="A398" s="82"/>
      <c r="B398" s="82"/>
      <c r="C398" s="70"/>
      <c r="D398" s="121"/>
      <c r="E398" s="67"/>
      <c r="F398" s="191"/>
      <c r="G398" s="189"/>
    </row>
    <row r="399" spans="1:7" ht="22.5" outlineLevel="1">
      <c r="A399" s="82"/>
      <c r="B399" s="82"/>
      <c r="C399" s="70">
        <v>4010</v>
      </c>
      <c r="D399" s="121" t="s">
        <v>20</v>
      </c>
      <c r="E399" s="67">
        <v>488730</v>
      </c>
      <c r="F399" s="191">
        <v>252732</v>
      </c>
      <c r="G399" s="189">
        <f>F399/E399</f>
        <v>0.52</v>
      </c>
    </row>
    <row r="400" spans="1:7" ht="12.75" outlineLevel="1">
      <c r="A400" s="82"/>
      <c r="B400" s="82"/>
      <c r="C400" s="70"/>
      <c r="D400" s="121"/>
      <c r="E400" s="67"/>
      <c r="F400" s="191"/>
      <c r="G400" s="189"/>
    </row>
    <row r="401" spans="1:7" ht="12.75" outlineLevel="1">
      <c r="A401" s="82"/>
      <c r="B401" s="82"/>
      <c r="C401" s="70">
        <v>4040</v>
      </c>
      <c r="D401" s="121" t="s">
        <v>21</v>
      </c>
      <c r="E401" s="67">
        <v>37390</v>
      </c>
      <c r="F401" s="191">
        <v>35618</v>
      </c>
      <c r="G401" s="189">
        <f>F401/E401</f>
        <v>0.95</v>
      </c>
    </row>
    <row r="402" spans="1:7" ht="12.75" outlineLevel="1">
      <c r="A402" s="82"/>
      <c r="B402" s="82"/>
      <c r="C402" s="70"/>
      <c r="D402" s="121"/>
      <c r="E402" s="67"/>
      <c r="F402" s="191"/>
      <c r="G402" s="189"/>
    </row>
    <row r="403" spans="1:7" ht="12.75" outlineLevel="1">
      <c r="A403" s="82"/>
      <c r="B403" s="82"/>
      <c r="C403" s="70">
        <v>4110</v>
      </c>
      <c r="D403" s="121" t="s">
        <v>118</v>
      </c>
      <c r="E403" s="67">
        <v>88810</v>
      </c>
      <c r="F403" s="191">
        <v>49838</v>
      </c>
      <c r="G403" s="189">
        <f>F403/E403</f>
        <v>0.56</v>
      </c>
    </row>
    <row r="404" spans="1:7" ht="12.75" outlineLevel="1">
      <c r="A404" s="82"/>
      <c r="B404" s="82"/>
      <c r="C404" s="70"/>
      <c r="D404" s="121"/>
      <c r="E404" s="67"/>
      <c r="F404" s="191"/>
      <c r="G404" s="189"/>
    </row>
    <row r="405" spans="1:7" ht="12.75" outlineLevel="1">
      <c r="A405" s="82"/>
      <c r="B405" s="82"/>
      <c r="C405" s="70">
        <v>4120</v>
      </c>
      <c r="D405" s="121" t="s">
        <v>23</v>
      </c>
      <c r="E405" s="67">
        <v>12630</v>
      </c>
      <c r="F405" s="191">
        <v>6840</v>
      </c>
      <c r="G405" s="189">
        <f>F405/E405</f>
        <v>0.54</v>
      </c>
    </row>
    <row r="406" spans="1:7" ht="12.75" outlineLevel="1">
      <c r="A406" s="82"/>
      <c r="B406" s="82"/>
      <c r="C406" s="70"/>
      <c r="D406" s="121"/>
      <c r="E406" s="67"/>
      <c r="F406" s="191"/>
      <c r="G406" s="189"/>
    </row>
    <row r="407" spans="1:7" ht="22.5" outlineLevel="1">
      <c r="A407" s="82"/>
      <c r="B407" s="82"/>
      <c r="C407" s="70">
        <v>4440</v>
      </c>
      <c r="D407" s="121" t="s">
        <v>28</v>
      </c>
      <c r="E407" s="67">
        <v>34200</v>
      </c>
      <c r="F407" s="191">
        <v>25650</v>
      </c>
      <c r="G407" s="189">
        <f>F407/E407</f>
        <v>0.75</v>
      </c>
    </row>
    <row r="408" spans="1:7" ht="12.75">
      <c r="A408" s="82"/>
      <c r="B408" s="82"/>
      <c r="C408" s="70"/>
      <c r="D408" s="121"/>
      <c r="E408" s="67"/>
      <c r="F408" s="191"/>
      <c r="G408" s="189"/>
    </row>
    <row r="409" spans="1:7" ht="12.75">
      <c r="A409" s="82"/>
      <c r="B409" s="82"/>
      <c r="C409" s="70" t="s">
        <v>55</v>
      </c>
      <c r="D409" s="130" t="s">
        <v>126</v>
      </c>
      <c r="E409" s="67">
        <f>SUM(E411:E426)</f>
        <v>595360</v>
      </c>
      <c r="F409" s="191">
        <f>SUM(F411:F426)</f>
        <v>261875</v>
      </c>
      <c r="G409" s="189">
        <f>F409/E409</f>
        <v>0.44</v>
      </c>
    </row>
    <row r="410" spans="1:7" ht="12.75" outlineLevel="1">
      <c r="A410" s="82"/>
      <c r="B410" s="82"/>
      <c r="C410" s="70"/>
      <c r="D410" s="121"/>
      <c r="E410" s="67"/>
      <c r="F410" s="191"/>
      <c r="G410" s="189"/>
    </row>
    <row r="411" spans="1:7" ht="22.5" outlineLevel="1">
      <c r="A411" s="82"/>
      <c r="B411" s="82"/>
      <c r="C411" s="70">
        <v>3020</v>
      </c>
      <c r="D411" s="121" t="s">
        <v>117</v>
      </c>
      <c r="E411" s="67">
        <v>24150</v>
      </c>
      <c r="F411" s="191">
        <v>5230</v>
      </c>
      <c r="G411" s="189">
        <f>F411/E411</f>
        <v>0.22</v>
      </c>
    </row>
    <row r="412" spans="1:7" ht="12.75" outlineLevel="1">
      <c r="A412" s="82"/>
      <c r="B412" s="82"/>
      <c r="C412" s="70"/>
      <c r="D412" s="121" t="s">
        <v>124</v>
      </c>
      <c r="E412" s="67"/>
      <c r="F412" s="191"/>
      <c r="G412" s="189"/>
    </row>
    <row r="413" spans="1:7" ht="12.75" outlineLevel="1">
      <c r="A413" s="82"/>
      <c r="B413" s="82"/>
      <c r="C413" s="70"/>
      <c r="D413" s="121"/>
      <c r="E413" s="67"/>
      <c r="F413" s="191"/>
      <c r="G413" s="189"/>
    </row>
    <row r="414" spans="1:7" ht="22.5" outlineLevel="1">
      <c r="A414" s="82"/>
      <c r="B414" s="82"/>
      <c r="C414" s="70">
        <v>4010</v>
      </c>
      <c r="D414" s="121" t="s">
        <v>20</v>
      </c>
      <c r="E414" s="67">
        <v>407980</v>
      </c>
      <c r="F414" s="191">
        <v>177010</v>
      </c>
      <c r="G414" s="189">
        <f>F414/E414</f>
        <v>0.43</v>
      </c>
    </row>
    <row r="415" spans="1:7" ht="12.75" outlineLevel="1">
      <c r="A415" s="82"/>
      <c r="B415" s="82"/>
      <c r="C415" s="70"/>
      <c r="D415" s="121"/>
      <c r="E415" s="67"/>
      <c r="F415" s="191"/>
      <c r="G415" s="189"/>
    </row>
    <row r="416" spans="1:7" ht="12.75" outlineLevel="1">
      <c r="A416" s="82"/>
      <c r="B416" s="82"/>
      <c r="C416" s="70">
        <v>4040</v>
      </c>
      <c r="D416" s="121" t="s">
        <v>21</v>
      </c>
      <c r="E416" s="67">
        <v>34680</v>
      </c>
      <c r="F416" s="191">
        <v>28222</v>
      </c>
      <c r="G416" s="189">
        <f>F416/E416</f>
        <v>0.81</v>
      </c>
    </row>
    <row r="417" spans="1:7" ht="12.75" outlineLevel="1">
      <c r="A417" s="82"/>
      <c r="B417" s="82"/>
      <c r="C417" s="70"/>
      <c r="D417" s="121"/>
      <c r="E417" s="67"/>
      <c r="F417" s="191"/>
      <c r="G417" s="189"/>
    </row>
    <row r="418" spans="1:7" ht="12.75" outlineLevel="1">
      <c r="A418" s="82"/>
      <c r="B418" s="82"/>
      <c r="C418" s="70">
        <v>4110</v>
      </c>
      <c r="D418" s="121" t="s">
        <v>118</v>
      </c>
      <c r="E418" s="67">
        <v>74720</v>
      </c>
      <c r="F418" s="191">
        <v>25356</v>
      </c>
      <c r="G418" s="189">
        <f>F418/E418</f>
        <v>0.34</v>
      </c>
    </row>
    <row r="419" spans="1:7" ht="12.75" outlineLevel="1">
      <c r="A419" s="82"/>
      <c r="B419" s="82"/>
      <c r="C419" s="70"/>
      <c r="D419" s="121"/>
      <c r="E419" s="67"/>
      <c r="F419" s="191"/>
      <c r="G419" s="189"/>
    </row>
    <row r="420" spans="1:7" ht="12.75" outlineLevel="1">
      <c r="A420" s="82"/>
      <c r="B420" s="82"/>
      <c r="C420" s="70">
        <v>4120</v>
      </c>
      <c r="D420" s="121" t="s">
        <v>23</v>
      </c>
      <c r="E420" s="67">
        <v>10620</v>
      </c>
      <c r="F420" s="191">
        <v>3453</v>
      </c>
      <c r="G420" s="189">
        <f>F420/E420</f>
        <v>0.33</v>
      </c>
    </row>
    <row r="421" spans="1:7" ht="12.75" outlineLevel="1">
      <c r="A421" s="82"/>
      <c r="B421" s="82"/>
      <c r="C421" s="70"/>
      <c r="D421" s="121"/>
      <c r="E421" s="67"/>
      <c r="F421" s="191"/>
      <c r="G421" s="189"/>
    </row>
    <row r="422" spans="1:7" ht="12.75" outlineLevel="1">
      <c r="A422" s="82"/>
      <c r="B422" s="82"/>
      <c r="C422" s="70">
        <v>4210</v>
      </c>
      <c r="D422" s="121" t="s">
        <v>14</v>
      </c>
      <c r="E422" s="67">
        <v>9000</v>
      </c>
      <c r="F422" s="191">
        <v>5000</v>
      </c>
      <c r="G422" s="189">
        <f>F422/E422</f>
        <v>0.56</v>
      </c>
    </row>
    <row r="423" spans="1:7" ht="12.75" outlineLevel="1">
      <c r="A423" s="82"/>
      <c r="B423" s="82"/>
      <c r="C423" s="70"/>
      <c r="D423" s="121"/>
      <c r="E423" s="67"/>
      <c r="F423" s="191"/>
      <c r="G423" s="189"/>
    </row>
    <row r="424" spans="1:7" ht="12.75" outlineLevel="1">
      <c r="A424" s="82"/>
      <c r="B424" s="82"/>
      <c r="C424" s="70">
        <v>4260</v>
      </c>
      <c r="D424" s="121" t="s">
        <v>24</v>
      </c>
      <c r="E424" s="67">
        <v>5000</v>
      </c>
      <c r="F424" s="191">
        <v>3000</v>
      </c>
      <c r="G424" s="189">
        <f>F424/E424</f>
        <v>0.6</v>
      </c>
    </row>
    <row r="425" spans="1:7" ht="12.75" outlineLevel="1">
      <c r="A425" s="82"/>
      <c r="B425" s="82"/>
      <c r="C425" s="70"/>
      <c r="D425" s="121"/>
      <c r="E425" s="67"/>
      <c r="F425" s="191"/>
      <c r="G425" s="189"/>
    </row>
    <row r="426" spans="1:7" ht="22.5" outlineLevel="1">
      <c r="A426" s="82"/>
      <c r="B426" s="82"/>
      <c r="C426" s="70">
        <v>4440</v>
      </c>
      <c r="D426" s="121" t="s">
        <v>28</v>
      </c>
      <c r="E426" s="67">
        <v>29210</v>
      </c>
      <c r="F426" s="191">
        <v>14604</v>
      </c>
      <c r="G426" s="189">
        <f>F426/E426</f>
        <v>0.5</v>
      </c>
    </row>
    <row r="427" spans="1:7" ht="12.75">
      <c r="A427" s="82"/>
      <c r="B427" s="82"/>
      <c r="C427" s="70"/>
      <c r="D427" s="121"/>
      <c r="E427" s="67"/>
      <c r="F427" s="191"/>
      <c r="G427" s="189"/>
    </row>
    <row r="428" spans="1:7" ht="22.5">
      <c r="A428" s="82"/>
      <c r="B428" s="82"/>
      <c r="C428" s="70" t="s">
        <v>55</v>
      </c>
      <c r="D428" s="130" t="s">
        <v>127</v>
      </c>
      <c r="E428" s="67">
        <f>SUM(E430)</f>
        <v>128430</v>
      </c>
      <c r="F428" s="191">
        <f>SUM(F430)</f>
        <v>50294</v>
      </c>
      <c r="G428" s="189">
        <f>F428/E428</f>
        <v>0.39</v>
      </c>
    </row>
    <row r="429" spans="1:7" ht="12.75">
      <c r="A429" s="82"/>
      <c r="B429" s="82"/>
      <c r="C429" s="70"/>
      <c r="D429" s="121"/>
      <c r="E429" s="67"/>
      <c r="F429" s="191"/>
      <c r="G429" s="189"/>
    </row>
    <row r="430" spans="1:7" ht="45">
      <c r="A430" s="82"/>
      <c r="B430" s="82"/>
      <c r="C430" s="70">
        <v>2540</v>
      </c>
      <c r="D430" s="121" t="s">
        <v>123</v>
      </c>
      <c r="E430" s="67">
        <v>128430</v>
      </c>
      <c r="F430" s="191">
        <v>50294</v>
      </c>
      <c r="G430" s="189">
        <f>F430/E430</f>
        <v>0.39</v>
      </c>
    </row>
    <row r="431" spans="1:7" ht="12.75">
      <c r="A431" s="82"/>
      <c r="B431" s="82"/>
      <c r="C431" s="70"/>
      <c r="D431" s="121"/>
      <c r="E431" s="67"/>
      <c r="F431" s="191"/>
      <c r="G431" s="189"/>
    </row>
    <row r="432" spans="1:7" s="97" customFormat="1" ht="12.75">
      <c r="A432" s="82"/>
      <c r="B432" s="86">
        <v>80130</v>
      </c>
      <c r="C432" s="70"/>
      <c r="D432" s="130" t="s">
        <v>128</v>
      </c>
      <c r="E432" s="151">
        <f>SUM(E434:E473)</f>
        <v>4649074</v>
      </c>
      <c r="F432" s="203">
        <f>SUM(F434:F473)</f>
        <v>2522239</v>
      </c>
      <c r="G432" s="189">
        <f>F432/E432</f>
        <v>0.54</v>
      </c>
    </row>
    <row r="433" spans="1:7" s="97" customFormat="1" ht="12.75" outlineLevel="1">
      <c r="A433" s="82"/>
      <c r="B433" s="86"/>
      <c r="C433" s="70"/>
      <c r="D433" s="130"/>
      <c r="E433" s="151"/>
      <c r="F433" s="203"/>
      <c r="G433" s="189"/>
    </row>
    <row r="434" spans="1:7" ht="56.25" outlineLevel="1">
      <c r="A434" s="82"/>
      <c r="B434" s="82"/>
      <c r="C434" s="70">
        <v>2310</v>
      </c>
      <c r="D434" s="125" t="s">
        <v>199</v>
      </c>
      <c r="E434" s="67">
        <v>33238</v>
      </c>
      <c r="F434" s="191">
        <v>0</v>
      </c>
      <c r="G434" s="189">
        <f>F434/E434</f>
        <v>0</v>
      </c>
    </row>
    <row r="435" spans="1:7" ht="12.75" outlineLevel="1">
      <c r="A435" s="82"/>
      <c r="B435" s="82"/>
      <c r="C435" s="70"/>
      <c r="D435" s="125"/>
      <c r="E435" s="67"/>
      <c r="F435" s="191"/>
      <c r="G435" s="189"/>
    </row>
    <row r="436" spans="1:7" ht="22.5" outlineLevel="1">
      <c r="A436" s="82"/>
      <c r="B436" s="82"/>
      <c r="C436" s="70">
        <v>3020</v>
      </c>
      <c r="D436" s="121" t="s">
        <v>197</v>
      </c>
      <c r="E436" s="67">
        <v>166375</v>
      </c>
      <c r="F436" s="191">
        <v>84929</v>
      </c>
      <c r="G436" s="189">
        <f>F436/E436</f>
        <v>0.51</v>
      </c>
    </row>
    <row r="437" spans="1:7" ht="12.75" outlineLevel="1">
      <c r="A437" s="82"/>
      <c r="B437" s="82"/>
      <c r="C437" s="70"/>
      <c r="D437" s="121"/>
      <c r="E437" s="67"/>
      <c r="F437" s="191"/>
      <c r="G437" s="189"/>
    </row>
    <row r="438" spans="1:7" ht="22.5" outlineLevel="1">
      <c r="A438" s="82"/>
      <c r="B438" s="82"/>
      <c r="C438" s="70">
        <v>4010</v>
      </c>
      <c r="D438" s="121" t="s">
        <v>20</v>
      </c>
      <c r="E438" s="67">
        <f>E479+E516</f>
        <v>2711550</v>
      </c>
      <c r="F438" s="191">
        <v>1396581</v>
      </c>
      <c r="G438" s="189">
        <f>F438/E438</f>
        <v>0.52</v>
      </c>
    </row>
    <row r="439" spans="1:7" ht="12.75" outlineLevel="1">
      <c r="A439" s="82"/>
      <c r="B439" s="82"/>
      <c r="C439" s="70"/>
      <c r="D439" s="121"/>
      <c r="E439" s="67"/>
      <c r="F439" s="191"/>
      <c r="G439" s="189"/>
    </row>
    <row r="440" spans="1:7" ht="12.75" outlineLevel="1">
      <c r="A440" s="82"/>
      <c r="B440" s="82"/>
      <c r="C440" s="70">
        <v>4040</v>
      </c>
      <c r="D440" s="121" t="s">
        <v>21</v>
      </c>
      <c r="E440" s="67">
        <f>E481+E518</f>
        <v>218500</v>
      </c>
      <c r="F440" s="191">
        <v>205487</v>
      </c>
      <c r="G440" s="189">
        <f>F440/E440</f>
        <v>0.94</v>
      </c>
    </row>
    <row r="441" spans="1:7" ht="12.75" outlineLevel="1">
      <c r="A441" s="82"/>
      <c r="B441" s="82"/>
      <c r="C441" s="70"/>
      <c r="D441" s="121"/>
      <c r="E441" s="67"/>
      <c r="F441" s="191"/>
      <c r="G441" s="189"/>
    </row>
    <row r="442" spans="1:7" ht="12.75" outlineLevel="1">
      <c r="A442" s="82"/>
      <c r="B442" s="82"/>
      <c r="C442" s="70">
        <v>4110</v>
      </c>
      <c r="D442" s="121" t="s">
        <v>118</v>
      </c>
      <c r="E442" s="67">
        <f>E483+E520</f>
        <v>494600</v>
      </c>
      <c r="F442" s="191">
        <v>279034</v>
      </c>
      <c r="G442" s="189">
        <f>F442/E442</f>
        <v>0.56</v>
      </c>
    </row>
    <row r="443" spans="1:7" ht="12.75" outlineLevel="1">
      <c r="A443" s="82"/>
      <c r="B443" s="82"/>
      <c r="C443" s="70"/>
      <c r="D443" s="121"/>
      <c r="E443" s="67"/>
      <c r="F443" s="191"/>
      <c r="G443" s="189"/>
    </row>
    <row r="444" spans="1:7" ht="12.75" outlineLevel="1">
      <c r="A444" s="82"/>
      <c r="B444" s="82"/>
      <c r="C444" s="70">
        <v>4120</v>
      </c>
      <c r="D444" s="121" t="s">
        <v>23</v>
      </c>
      <c r="E444" s="67">
        <f>E485+E522</f>
        <v>69610</v>
      </c>
      <c r="F444" s="191">
        <v>38192</v>
      </c>
      <c r="G444" s="189">
        <f>F444/E444</f>
        <v>0.55</v>
      </c>
    </row>
    <row r="445" spans="1:7" ht="12.75" outlineLevel="1">
      <c r="A445" s="82"/>
      <c r="B445" s="82"/>
      <c r="C445" s="70"/>
      <c r="D445" s="121"/>
      <c r="E445" s="67"/>
      <c r="F445" s="191"/>
      <c r="G445" s="189"/>
    </row>
    <row r="446" spans="1:7" ht="12.75" outlineLevel="1">
      <c r="A446" s="82"/>
      <c r="B446" s="82"/>
      <c r="C446" s="70">
        <v>4140</v>
      </c>
      <c r="D446" s="121" t="s">
        <v>238</v>
      </c>
      <c r="E446" s="67">
        <v>3700</v>
      </c>
      <c r="F446" s="191">
        <v>999</v>
      </c>
      <c r="G446" s="189">
        <f>F446/E446</f>
        <v>0.27</v>
      </c>
    </row>
    <row r="447" spans="1:7" ht="12.75" outlineLevel="1">
      <c r="A447" s="82"/>
      <c r="B447" s="82"/>
      <c r="C447" s="70"/>
      <c r="D447" s="121"/>
      <c r="E447" s="67"/>
      <c r="F447" s="191"/>
      <c r="G447" s="189"/>
    </row>
    <row r="448" spans="1:7" ht="12.75" outlineLevel="1">
      <c r="A448" s="82"/>
      <c r="B448" s="82"/>
      <c r="C448" s="70">
        <v>4170</v>
      </c>
      <c r="D448" s="121" t="s">
        <v>207</v>
      </c>
      <c r="E448" s="67">
        <f>2500+60000</f>
        <v>62500</v>
      </c>
      <c r="F448" s="191">
        <v>27230</v>
      </c>
      <c r="G448" s="189">
        <f>F448/E448</f>
        <v>0.44</v>
      </c>
    </row>
    <row r="449" spans="1:7" ht="12.75" outlineLevel="1">
      <c r="A449" s="82"/>
      <c r="B449" s="82"/>
      <c r="C449" s="70"/>
      <c r="D449" s="121"/>
      <c r="E449" s="67"/>
      <c r="F449" s="191"/>
      <c r="G449" s="189"/>
    </row>
    <row r="450" spans="1:7" ht="12.75" outlineLevel="1">
      <c r="A450" s="82"/>
      <c r="B450" s="82"/>
      <c r="C450" s="70">
        <v>4210</v>
      </c>
      <c r="D450" s="121" t="s">
        <v>14</v>
      </c>
      <c r="E450" s="67">
        <v>239000</v>
      </c>
      <c r="F450" s="191">
        <v>156588</v>
      </c>
      <c r="G450" s="189">
        <f>F450/E450</f>
        <v>0.66</v>
      </c>
    </row>
    <row r="451" spans="1:7" ht="12.75" outlineLevel="1">
      <c r="A451" s="82"/>
      <c r="B451" s="82"/>
      <c r="C451" s="70"/>
      <c r="D451" s="121"/>
      <c r="E451" s="153"/>
      <c r="F451" s="205"/>
      <c r="G451" s="189"/>
    </row>
    <row r="452" spans="1:7" ht="12.75" outlineLevel="1">
      <c r="A452" s="82"/>
      <c r="B452" s="82"/>
      <c r="C452" s="70">
        <v>4260</v>
      </c>
      <c r="D452" s="121" t="s">
        <v>24</v>
      </c>
      <c r="E452" s="67">
        <v>118290</v>
      </c>
      <c r="F452" s="191">
        <v>83597</v>
      </c>
      <c r="G452" s="189">
        <f>F452/E452</f>
        <v>0.71</v>
      </c>
    </row>
    <row r="453" spans="1:7" ht="12.75" outlineLevel="1">
      <c r="A453" s="82"/>
      <c r="B453" s="82"/>
      <c r="C453" s="70"/>
      <c r="D453" s="121"/>
      <c r="E453" s="67"/>
      <c r="F453" s="191"/>
      <c r="G453" s="189"/>
    </row>
    <row r="454" spans="1:7" ht="22.5" outlineLevel="1">
      <c r="A454" s="82"/>
      <c r="B454" s="82"/>
      <c r="C454" s="70">
        <v>4240</v>
      </c>
      <c r="D454" s="121" t="s">
        <v>218</v>
      </c>
      <c r="E454" s="67">
        <v>27426</v>
      </c>
      <c r="F454" s="191">
        <v>7442</v>
      </c>
      <c r="G454" s="189">
        <f>F454/E454</f>
        <v>0.27</v>
      </c>
    </row>
    <row r="455" spans="1:7" ht="12.75" outlineLevel="1">
      <c r="A455" s="82"/>
      <c r="B455" s="82"/>
      <c r="C455" s="70"/>
      <c r="D455" s="121"/>
      <c r="E455" s="67"/>
      <c r="F455" s="191"/>
      <c r="G455" s="189"/>
    </row>
    <row r="456" spans="1:7" ht="12.75" outlineLevel="1">
      <c r="A456" s="82"/>
      <c r="B456" s="82"/>
      <c r="C456" s="70">
        <v>4270</v>
      </c>
      <c r="D456" s="121" t="s">
        <v>25</v>
      </c>
      <c r="E456" s="67">
        <v>96430</v>
      </c>
      <c r="F456" s="191">
        <v>39717</v>
      </c>
      <c r="G456" s="189">
        <f>F456/E456</f>
        <v>0.41</v>
      </c>
    </row>
    <row r="457" spans="1:7" ht="12.75" outlineLevel="1">
      <c r="A457" s="82"/>
      <c r="B457" s="82"/>
      <c r="C457" s="70"/>
      <c r="D457" s="121"/>
      <c r="E457" s="153"/>
      <c r="F457" s="205"/>
      <c r="G457" s="189"/>
    </row>
    <row r="458" spans="1:7" ht="12.75" outlineLevel="1">
      <c r="A458" s="82"/>
      <c r="B458" s="82"/>
      <c r="C458" s="70">
        <v>4300</v>
      </c>
      <c r="D458" s="121" t="s">
        <v>36</v>
      </c>
      <c r="E458" s="67">
        <v>124200</v>
      </c>
      <c r="F458" s="191">
        <v>56869</v>
      </c>
      <c r="G458" s="189">
        <f>F458/E458</f>
        <v>0.46</v>
      </c>
    </row>
    <row r="459" spans="1:7" ht="12.75" outlineLevel="1">
      <c r="A459" s="82"/>
      <c r="B459" s="82"/>
      <c r="C459" s="70"/>
      <c r="D459" s="121"/>
      <c r="E459" s="67"/>
      <c r="F459" s="191"/>
      <c r="G459" s="189"/>
    </row>
    <row r="460" spans="1:7" ht="22.5" outlineLevel="1">
      <c r="A460" s="82"/>
      <c r="B460" s="82"/>
      <c r="C460" s="70">
        <v>4350</v>
      </c>
      <c r="D460" s="121" t="s">
        <v>257</v>
      </c>
      <c r="E460" s="67">
        <f>2300+6500</f>
        <v>8800</v>
      </c>
      <c r="F460" s="191">
        <v>2110</v>
      </c>
      <c r="G460" s="189">
        <f>F460/E460</f>
        <v>0.24</v>
      </c>
    </row>
    <row r="461" spans="1:7" ht="12.75" outlineLevel="1">
      <c r="A461" s="95"/>
      <c r="B461" s="95"/>
      <c r="C461" s="95"/>
      <c r="G461" s="189"/>
    </row>
    <row r="462" spans="1:7" ht="12.75" outlineLevel="1">
      <c r="A462" s="82"/>
      <c r="B462" s="82"/>
      <c r="C462" s="70">
        <v>4410</v>
      </c>
      <c r="D462" s="121" t="s">
        <v>26</v>
      </c>
      <c r="E462" s="67">
        <v>7470</v>
      </c>
      <c r="F462" s="191">
        <v>5268</v>
      </c>
      <c r="G462" s="189">
        <f>F462/E462</f>
        <v>0.71</v>
      </c>
    </row>
    <row r="463" spans="1:7" ht="12.75" outlineLevel="1">
      <c r="A463" s="82"/>
      <c r="B463" s="82"/>
      <c r="C463" s="70"/>
      <c r="D463" s="121"/>
      <c r="E463" s="67"/>
      <c r="F463" s="191"/>
      <c r="G463" s="189"/>
    </row>
    <row r="464" spans="1:7" ht="12.75" outlineLevel="1">
      <c r="A464" s="82"/>
      <c r="B464" s="82"/>
      <c r="C464" s="70">
        <v>4420</v>
      </c>
      <c r="D464" s="121" t="s">
        <v>215</v>
      </c>
      <c r="E464" s="67">
        <v>355</v>
      </c>
      <c r="F464" s="191">
        <v>0</v>
      </c>
      <c r="G464" s="189">
        <f>F464/E464</f>
        <v>0</v>
      </c>
    </row>
    <row r="465" spans="1:7" ht="12.75" outlineLevel="1">
      <c r="A465" s="82"/>
      <c r="B465" s="82"/>
      <c r="C465" s="70"/>
      <c r="D465" s="121"/>
      <c r="E465" s="67"/>
      <c r="F465" s="191"/>
      <c r="G465" s="189"/>
    </row>
    <row r="466" spans="1:7" ht="12.75" outlineLevel="1">
      <c r="A466" s="82"/>
      <c r="B466" s="82"/>
      <c r="C466" s="70">
        <v>4430</v>
      </c>
      <c r="D466" s="121" t="s">
        <v>27</v>
      </c>
      <c r="E466" s="67">
        <f>E503+E544</f>
        <v>19430</v>
      </c>
      <c r="F466" s="191">
        <v>4403</v>
      </c>
      <c r="G466" s="189">
        <f>F466/E466</f>
        <v>0.23</v>
      </c>
    </row>
    <row r="467" spans="1:7" ht="12.75" outlineLevel="1">
      <c r="A467" s="82"/>
      <c r="B467" s="82"/>
      <c r="C467" s="70"/>
      <c r="D467" s="121"/>
      <c r="E467" s="67"/>
      <c r="F467" s="191"/>
      <c r="G467" s="189"/>
    </row>
    <row r="468" spans="1:7" ht="22.5" outlineLevel="1">
      <c r="A468" s="82"/>
      <c r="B468" s="82"/>
      <c r="C468" s="70">
        <v>4440</v>
      </c>
      <c r="D468" s="121" t="s">
        <v>28</v>
      </c>
      <c r="E468" s="67">
        <f>E505+E546</f>
        <v>194300</v>
      </c>
      <c r="F468" s="191">
        <v>126987</v>
      </c>
      <c r="G468" s="189">
        <f>F468/E468</f>
        <v>0.65</v>
      </c>
    </row>
    <row r="469" spans="1:7" ht="12.75" outlineLevel="1">
      <c r="A469" s="82"/>
      <c r="B469" s="82"/>
      <c r="C469" s="70"/>
      <c r="D469" s="125"/>
      <c r="E469" s="67"/>
      <c r="F469" s="191"/>
      <c r="G469" s="189"/>
    </row>
    <row r="470" spans="1:7" ht="12.75" outlineLevel="1">
      <c r="A470" s="82"/>
      <c r="B470" s="82"/>
      <c r="C470" s="70">
        <v>4480</v>
      </c>
      <c r="D470" s="121" t="s">
        <v>125</v>
      </c>
      <c r="E470" s="150">
        <f>E507+E548</f>
        <v>4300</v>
      </c>
      <c r="F470" s="190">
        <v>2306</v>
      </c>
      <c r="G470" s="189">
        <f>F470/E470</f>
        <v>0.54</v>
      </c>
    </row>
    <row r="471" spans="1:7" ht="12.75" outlineLevel="1">
      <c r="A471" s="82"/>
      <c r="B471" s="82"/>
      <c r="C471" s="70"/>
      <c r="D471" s="121"/>
      <c r="G471" s="189"/>
    </row>
    <row r="472" spans="1:7" ht="22.5" outlineLevel="1">
      <c r="A472" s="82"/>
      <c r="B472" s="82"/>
      <c r="C472" s="83">
        <v>6060</v>
      </c>
      <c r="D472" s="127" t="s">
        <v>196</v>
      </c>
      <c r="E472" s="67">
        <v>49000</v>
      </c>
      <c r="F472" s="191">
        <v>4500</v>
      </c>
      <c r="G472" s="189">
        <f>F472/E472</f>
        <v>0.09</v>
      </c>
    </row>
    <row r="473" spans="1:7" ht="12.75" outlineLevel="1">
      <c r="A473" s="82"/>
      <c r="B473" s="82"/>
      <c r="C473" s="70"/>
      <c r="D473" s="121"/>
      <c r="G473" s="189"/>
    </row>
    <row r="474" spans="1:7" ht="12.75">
      <c r="A474" s="82"/>
      <c r="B474" s="71" t="s">
        <v>54</v>
      </c>
      <c r="C474" s="70" t="s">
        <v>55</v>
      </c>
      <c r="D474" s="130" t="s">
        <v>129</v>
      </c>
      <c r="E474" s="67">
        <f>SUM(E476:E509)</f>
        <v>1191350</v>
      </c>
      <c r="F474" s="67">
        <f>SUM(F476:F509)</f>
        <v>703600</v>
      </c>
      <c r="G474" s="189">
        <f>F474/E474</f>
        <v>0.59</v>
      </c>
    </row>
    <row r="475" spans="1:7" ht="23.25" customHeight="1" outlineLevel="1">
      <c r="A475" s="82"/>
      <c r="B475" s="82"/>
      <c r="C475" s="70"/>
      <c r="D475" s="130" t="s">
        <v>172</v>
      </c>
      <c r="E475" s="67"/>
      <c r="F475" s="191"/>
      <c r="G475" s="189"/>
    </row>
    <row r="476" spans="1:7" ht="22.5" outlineLevel="1">
      <c r="A476" s="82"/>
      <c r="B476" s="82"/>
      <c r="C476" s="70">
        <v>3020</v>
      </c>
      <c r="D476" s="121" t="s">
        <v>197</v>
      </c>
      <c r="E476" s="67">
        <v>18730</v>
      </c>
      <c r="F476" s="191">
        <v>665</v>
      </c>
      <c r="G476" s="189">
        <f>F476/E476</f>
        <v>0.04</v>
      </c>
    </row>
    <row r="477" spans="1:7" ht="12.75" outlineLevel="1">
      <c r="A477" s="82"/>
      <c r="B477" s="82"/>
      <c r="C477" s="70"/>
      <c r="D477" s="121" t="s">
        <v>130</v>
      </c>
      <c r="E477" s="67"/>
      <c r="F477" s="191"/>
      <c r="G477" s="189"/>
    </row>
    <row r="478" spans="1:7" ht="12.75" outlineLevel="1">
      <c r="A478" s="82"/>
      <c r="B478" s="82"/>
      <c r="C478" s="70"/>
      <c r="D478" s="121"/>
      <c r="E478" s="67"/>
      <c r="F478" s="191"/>
      <c r="G478" s="189"/>
    </row>
    <row r="479" spans="1:7" ht="22.5" outlineLevel="1">
      <c r="A479" s="82"/>
      <c r="B479" s="82"/>
      <c r="C479" s="70">
        <v>4010</v>
      </c>
      <c r="D479" s="121" t="s">
        <v>20</v>
      </c>
      <c r="E479" s="67">
        <v>661080</v>
      </c>
      <c r="F479" s="191">
        <v>391327</v>
      </c>
      <c r="G479" s="189">
        <f>F479/E479</f>
        <v>0.59</v>
      </c>
    </row>
    <row r="480" spans="1:7" ht="12.75" outlineLevel="1">
      <c r="A480" s="82"/>
      <c r="B480" s="82"/>
      <c r="C480" s="70"/>
      <c r="D480" s="121"/>
      <c r="E480" s="67"/>
      <c r="F480" s="191"/>
      <c r="G480" s="189"/>
    </row>
    <row r="481" spans="1:7" ht="12.75" outlineLevel="1">
      <c r="A481" s="82"/>
      <c r="B481" s="82"/>
      <c r="C481" s="70">
        <v>4040</v>
      </c>
      <c r="D481" s="121" t="s">
        <v>21</v>
      </c>
      <c r="E481" s="67">
        <v>56130</v>
      </c>
      <c r="F481" s="191">
        <v>51252</v>
      </c>
      <c r="G481" s="189">
        <f>F481/E481</f>
        <v>0.91</v>
      </c>
    </row>
    <row r="482" spans="1:7" ht="12.75" outlineLevel="1">
      <c r="A482" s="82"/>
      <c r="B482" s="82"/>
      <c r="C482" s="70"/>
      <c r="D482" s="121"/>
      <c r="E482" s="67"/>
      <c r="F482" s="191"/>
      <c r="G482" s="189"/>
    </row>
    <row r="483" spans="1:7" ht="12.75" outlineLevel="1">
      <c r="A483" s="82"/>
      <c r="B483" s="82"/>
      <c r="C483" s="70">
        <v>4110</v>
      </c>
      <c r="D483" s="121" t="s">
        <v>118</v>
      </c>
      <c r="E483" s="67">
        <v>121070</v>
      </c>
      <c r="F483" s="191">
        <v>72489</v>
      </c>
      <c r="G483" s="189">
        <f>F483/E483</f>
        <v>0.6</v>
      </c>
    </row>
    <row r="484" spans="1:7" ht="12.75" outlineLevel="1">
      <c r="A484" s="82"/>
      <c r="B484" s="82"/>
      <c r="C484" s="70"/>
      <c r="D484" s="121"/>
      <c r="E484" s="67"/>
      <c r="F484" s="191"/>
      <c r="G484" s="189"/>
    </row>
    <row r="485" spans="1:7" ht="12.75" outlineLevel="1">
      <c r="A485" s="82"/>
      <c r="B485" s="82"/>
      <c r="C485" s="70">
        <v>4120</v>
      </c>
      <c r="D485" s="121" t="s">
        <v>23</v>
      </c>
      <c r="E485" s="67">
        <v>16500</v>
      </c>
      <c r="F485" s="191">
        <v>9928</v>
      </c>
      <c r="G485" s="189">
        <f>F485/E485</f>
        <v>0.6</v>
      </c>
    </row>
    <row r="486" spans="1:7" ht="12.75" outlineLevel="1">
      <c r="A486" s="82"/>
      <c r="B486" s="82"/>
      <c r="C486" s="70"/>
      <c r="D486" s="121"/>
      <c r="E486" s="67"/>
      <c r="F486" s="191"/>
      <c r="G486" s="189"/>
    </row>
    <row r="487" spans="1:7" ht="12.75" outlineLevel="1">
      <c r="A487" s="82"/>
      <c r="B487" s="82"/>
      <c r="C487" s="70">
        <v>4170</v>
      </c>
      <c r="D487" s="121" t="s">
        <v>207</v>
      </c>
      <c r="E487" s="67">
        <v>2500</v>
      </c>
      <c r="F487" s="191">
        <v>0</v>
      </c>
      <c r="G487" s="189">
        <f>F487/E487</f>
        <v>0</v>
      </c>
    </row>
    <row r="488" spans="1:7" ht="12.75" outlineLevel="1">
      <c r="A488" s="82"/>
      <c r="B488" s="82"/>
      <c r="C488" s="70"/>
      <c r="D488" s="121"/>
      <c r="E488" s="67"/>
      <c r="F488" s="191"/>
      <c r="G488" s="189"/>
    </row>
    <row r="489" spans="1:7" ht="12.75" outlineLevel="1">
      <c r="A489" s="82"/>
      <c r="B489" s="82"/>
      <c r="C489" s="70">
        <v>4210</v>
      </c>
      <c r="D489" s="121" t="s">
        <v>14</v>
      </c>
      <c r="E489" s="67">
        <f>46900+10000+5000</f>
        <v>61900</v>
      </c>
      <c r="F489" s="191">
        <v>25952</v>
      </c>
      <c r="G489" s="189">
        <f>F489/E489</f>
        <v>0.42</v>
      </c>
    </row>
    <row r="490" spans="1:7" ht="12.75" outlineLevel="1">
      <c r="A490" s="82"/>
      <c r="B490" s="82"/>
      <c r="C490" s="70"/>
      <c r="D490" s="121"/>
      <c r="E490" s="67"/>
      <c r="F490" s="191"/>
      <c r="G490" s="189"/>
    </row>
    <row r="491" spans="1:7" ht="22.5" outlineLevel="1">
      <c r="A491" s="82"/>
      <c r="B491" s="82"/>
      <c r="C491" s="70">
        <v>4240</v>
      </c>
      <c r="D491" s="121" t="s">
        <v>218</v>
      </c>
      <c r="E491" s="67">
        <v>20000</v>
      </c>
      <c r="F491" s="191">
        <v>99</v>
      </c>
      <c r="G491" s="189">
        <f>F491/E491</f>
        <v>0</v>
      </c>
    </row>
    <row r="492" spans="1:7" ht="12.75" outlineLevel="1">
      <c r="A492" s="82"/>
      <c r="B492" s="82"/>
      <c r="C492" s="70"/>
      <c r="D492" s="121"/>
      <c r="E492" s="67"/>
      <c r="F492" s="191"/>
      <c r="G492" s="189"/>
    </row>
    <row r="493" spans="1:7" ht="12.75" outlineLevel="1">
      <c r="A493" s="82"/>
      <c r="B493" s="82"/>
      <c r="C493" s="70">
        <v>4260</v>
      </c>
      <c r="D493" s="121" t="s">
        <v>24</v>
      </c>
      <c r="E493" s="67">
        <v>91370</v>
      </c>
      <c r="F493" s="191">
        <v>66155</v>
      </c>
      <c r="G493" s="189">
        <f>F493/E493</f>
        <v>0.72</v>
      </c>
    </row>
    <row r="494" spans="1:7" ht="12.75" outlineLevel="1">
      <c r="A494" s="82"/>
      <c r="B494" s="82"/>
      <c r="C494" s="70"/>
      <c r="D494" s="121"/>
      <c r="E494" s="67"/>
      <c r="F494" s="191"/>
      <c r="G494" s="189"/>
    </row>
    <row r="495" spans="1:7" ht="12.75" outlineLevel="1">
      <c r="A495" s="82"/>
      <c r="B495" s="82"/>
      <c r="C495" s="70">
        <v>4270</v>
      </c>
      <c r="D495" s="121" t="s">
        <v>25</v>
      </c>
      <c r="E495" s="67">
        <v>48200</v>
      </c>
      <c r="F495" s="191">
        <v>27961</v>
      </c>
      <c r="G495" s="189">
        <f>F495/E495</f>
        <v>0.58</v>
      </c>
    </row>
    <row r="496" spans="1:7" ht="12.75" outlineLevel="1">
      <c r="A496" s="82"/>
      <c r="B496" s="82"/>
      <c r="C496" s="70"/>
      <c r="D496" s="121"/>
      <c r="E496" s="67"/>
      <c r="F496" s="191"/>
      <c r="G496" s="189"/>
    </row>
    <row r="497" spans="1:7" ht="12.75" outlineLevel="1">
      <c r="A497" s="82"/>
      <c r="B497" s="82"/>
      <c r="C497" s="70">
        <v>4300</v>
      </c>
      <c r="D497" s="121" t="s">
        <v>36</v>
      </c>
      <c r="E497" s="67">
        <v>30000</v>
      </c>
      <c r="F497" s="191">
        <v>16797</v>
      </c>
      <c r="G497" s="189">
        <f>F497/E497</f>
        <v>0.56</v>
      </c>
    </row>
    <row r="498" spans="1:7" ht="12.75" outlineLevel="1">
      <c r="A498" s="82"/>
      <c r="B498" s="82"/>
      <c r="C498" s="70"/>
      <c r="D498" s="121"/>
      <c r="E498" s="67"/>
      <c r="F498" s="191"/>
      <c r="G498" s="189"/>
    </row>
    <row r="499" spans="1:7" ht="22.5" outlineLevel="1">
      <c r="A499" s="82"/>
      <c r="B499" s="82"/>
      <c r="C499" s="70">
        <v>4350</v>
      </c>
      <c r="D499" s="121" t="s">
        <v>257</v>
      </c>
      <c r="E499" s="67">
        <v>2300</v>
      </c>
      <c r="F499" s="191">
        <v>7</v>
      </c>
      <c r="G499" s="189">
        <f>F499/E499</f>
        <v>0</v>
      </c>
    </row>
    <row r="500" spans="1:7" ht="12.75" outlineLevel="1">
      <c r="A500" s="82"/>
      <c r="B500" s="82"/>
      <c r="C500" s="70"/>
      <c r="D500" s="121"/>
      <c r="E500" s="67"/>
      <c r="F500" s="191"/>
      <c r="G500" s="189"/>
    </row>
    <row r="501" spans="1:7" ht="12.75" outlineLevel="1">
      <c r="A501" s="82"/>
      <c r="B501" s="82"/>
      <c r="C501" s="70">
        <v>4410</v>
      </c>
      <c r="D501" s="121" t="s">
        <v>26</v>
      </c>
      <c r="E501" s="67">
        <v>2630</v>
      </c>
      <c r="F501" s="191">
        <v>686</v>
      </c>
      <c r="G501" s="189">
        <f>F501/E501</f>
        <v>0.26</v>
      </c>
    </row>
    <row r="502" spans="1:7" ht="12.75" outlineLevel="1">
      <c r="A502" s="82"/>
      <c r="B502" s="82"/>
      <c r="C502" s="70"/>
      <c r="D502" s="121"/>
      <c r="E502" s="67"/>
      <c r="F502" s="191"/>
      <c r="G502" s="189"/>
    </row>
    <row r="503" spans="1:7" ht="12.75" outlineLevel="1">
      <c r="A503" s="82"/>
      <c r="B503" s="82"/>
      <c r="C503" s="70">
        <v>4430</v>
      </c>
      <c r="D503" s="121" t="s">
        <v>27</v>
      </c>
      <c r="E503" s="67">
        <v>1950</v>
      </c>
      <c r="F503" s="191">
        <v>1137</v>
      </c>
      <c r="G503" s="189">
        <f>F503/E503</f>
        <v>0.58</v>
      </c>
    </row>
    <row r="504" spans="1:7" ht="12.75" outlineLevel="1">
      <c r="A504" s="82"/>
      <c r="B504" s="82"/>
      <c r="C504" s="70"/>
      <c r="D504" s="121"/>
      <c r="E504" s="67"/>
      <c r="F504" s="191"/>
      <c r="G504" s="189"/>
    </row>
    <row r="505" spans="1:7" ht="22.5" outlineLevel="1">
      <c r="A505" s="82"/>
      <c r="B505" s="82"/>
      <c r="C505" s="70">
        <v>4440</v>
      </c>
      <c r="D505" s="121" t="s">
        <v>28</v>
      </c>
      <c r="E505" s="67">
        <v>50190</v>
      </c>
      <c r="F505" s="191">
        <v>37643</v>
      </c>
      <c r="G505" s="189">
        <f>F505/E505</f>
        <v>0.75</v>
      </c>
    </row>
    <row r="506" spans="1:7" ht="12.75" outlineLevel="1">
      <c r="A506" s="82"/>
      <c r="B506" s="82"/>
      <c r="C506" s="70"/>
      <c r="D506" s="121"/>
      <c r="E506" s="67"/>
      <c r="F506" s="191"/>
      <c r="G506" s="189"/>
    </row>
    <row r="507" spans="1:7" ht="12.75" outlineLevel="1">
      <c r="A507" s="82"/>
      <c r="B507" s="82"/>
      <c r="C507" s="70">
        <v>4480</v>
      </c>
      <c r="D507" s="121" t="s">
        <v>125</v>
      </c>
      <c r="E507" s="67">
        <v>2300</v>
      </c>
      <c r="F507" s="191">
        <v>1502</v>
      </c>
      <c r="G507" s="189">
        <f>F507/E507</f>
        <v>0.65</v>
      </c>
    </row>
    <row r="508" spans="1:7" ht="12.75" outlineLevel="1">
      <c r="A508" s="82"/>
      <c r="B508" s="82"/>
      <c r="C508" s="70"/>
      <c r="D508" s="121"/>
      <c r="E508" s="67"/>
      <c r="F508" s="191"/>
      <c r="G508" s="189"/>
    </row>
    <row r="509" spans="1:7" ht="22.5" outlineLevel="1">
      <c r="A509" s="82"/>
      <c r="B509" s="82"/>
      <c r="C509" s="83">
        <v>6060</v>
      </c>
      <c r="D509" s="127" t="s">
        <v>196</v>
      </c>
      <c r="E509" s="67">
        <v>4500</v>
      </c>
      <c r="F509" s="191">
        <v>0</v>
      </c>
      <c r="G509" s="189">
        <f>F509/E509</f>
        <v>0</v>
      </c>
    </row>
    <row r="510" spans="1:7" ht="12.75" outlineLevel="1">
      <c r="A510" s="82"/>
      <c r="B510" s="82"/>
      <c r="C510" s="83"/>
      <c r="D510" s="127"/>
      <c r="E510" s="67"/>
      <c r="F510" s="191"/>
      <c r="G510" s="189"/>
    </row>
    <row r="511" spans="1:7" ht="12.75">
      <c r="A511" s="82"/>
      <c r="B511" s="82"/>
      <c r="C511" s="70" t="s">
        <v>55</v>
      </c>
      <c r="D511" s="130" t="s">
        <v>131</v>
      </c>
      <c r="E511" s="67">
        <f>SUM(E513:E551)</f>
        <v>3424486</v>
      </c>
      <c r="F511" s="191">
        <f>SUM(F513:F551)</f>
        <v>1818639</v>
      </c>
      <c r="G511" s="189">
        <f>F511/E511</f>
        <v>0.53</v>
      </c>
    </row>
    <row r="512" spans="1:7" ht="12.75" outlineLevel="1">
      <c r="A512" s="82"/>
      <c r="B512" s="82"/>
      <c r="C512" s="70"/>
      <c r="D512" s="121"/>
      <c r="E512" s="67"/>
      <c r="F512" s="191"/>
      <c r="G512" s="189"/>
    </row>
    <row r="513" spans="1:7" ht="22.5" outlineLevel="1">
      <c r="A513" s="82"/>
      <c r="B513" s="82"/>
      <c r="C513" s="70">
        <v>3020</v>
      </c>
      <c r="D513" s="121" t="s">
        <v>197</v>
      </c>
      <c r="E513" s="67">
        <v>147645</v>
      </c>
      <c r="F513" s="191">
        <v>84264</v>
      </c>
      <c r="G513" s="189">
        <f>F513/E513</f>
        <v>0.57</v>
      </c>
    </row>
    <row r="514" spans="1:7" ht="12.75" outlineLevel="1">
      <c r="A514" s="82"/>
      <c r="B514" s="82"/>
      <c r="C514" s="70"/>
      <c r="D514" s="121" t="s">
        <v>130</v>
      </c>
      <c r="E514" s="67"/>
      <c r="F514" s="191"/>
      <c r="G514" s="189"/>
    </row>
    <row r="515" spans="1:7" ht="12.75" outlineLevel="1">
      <c r="A515" s="82"/>
      <c r="B515" s="82"/>
      <c r="C515" s="70"/>
      <c r="D515" s="121"/>
      <c r="E515" s="67"/>
      <c r="F515" s="191"/>
      <c r="G515" s="189"/>
    </row>
    <row r="516" spans="1:7" ht="22.5" outlineLevel="1">
      <c r="A516" s="82"/>
      <c r="B516" s="82"/>
      <c r="C516" s="70">
        <v>4010</v>
      </c>
      <c r="D516" s="121" t="s">
        <v>20</v>
      </c>
      <c r="E516" s="67">
        <v>2050470</v>
      </c>
      <c r="F516" s="191">
        <v>1005254</v>
      </c>
      <c r="G516" s="189">
        <f>F516/E516</f>
        <v>0.49</v>
      </c>
    </row>
    <row r="517" spans="1:7" ht="12.75" outlineLevel="1">
      <c r="A517" s="82"/>
      <c r="B517" s="82"/>
      <c r="C517" s="70"/>
      <c r="D517" s="121"/>
      <c r="E517" s="67"/>
      <c r="F517" s="191"/>
      <c r="G517" s="189"/>
    </row>
    <row r="518" spans="1:7" ht="12.75" outlineLevel="1">
      <c r="A518" s="82"/>
      <c r="B518" s="82"/>
      <c r="C518" s="70">
        <v>4040</v>
      </c>
      <c r="D518" s="121" t="s">
        <v>21</v>
      </c>
      <c r="E518" s="67">
        <v>162370</v>
      </c>
      <c r="F518" s="191">
        <v>154235</v>
      </c>
      <c r="G518" s="189">
        <f>F518/E518</f>
        <v>0.95</v>
      </c>
    </row>
    <row r="519" spans="1:7" ht="12.75" outlineLevel="1">
      <c r="A519" s="82"/>
      <c r="B519" s="82"/>
      <c r="C519" s="70"/>
      <c r="D519" s="121"/>
      <c r="E519" s="67"/>
      <c r="F519" s="191"/>
      <c r="G519" s="189"/>
    </row>
    <row r="520" spans="1:7" ht="12.75" outlineLevel="1">
      <c r="A520" s="82"/>
      <c r="B520" s="82"/>
      <c r="C520" s="70">
        <v>4110</v>
      </c>
      <c r="D520" s="121" t="s">
        <v>118</v>
      </c>
      <c r="E520" s="67">
        <v>373530</v>
      </c>
      <c r="F520" s="191">
        <v>206545</v>
      </c>
      <c r="G520" s="189">
        <f>F520/E520</f>
        <v>0.55</v>
      </c>
    </row>
    <row r="521" spans="1:7" ht="12.75" outlineLevel="1">
      <c r="A521" s="82"/>
      <c r="B521" s="82"/>
      <c r="C521" s="70"/>
      <c r="D521" s="121"/>
      <c r="E521" s="67"/>
      <c r="F521" s="191"/>
      <c r="G521" s="189"/>
    </row>
    <row r="522" spans="1:7" ht="12.75" outlineLevel="1">
      <c r="A522" s="82"/>
      <c r="B522" s="82"/>
      <c r="C522" s="70">
        <v>4120</v>
      </c>
      <c r="D522" s="121" t="s">
        <v>23</v>
      </c>
      <c r="E522" s="67">
        <v>53110</v>
      </c>
      <c r="F522" s="191">
        <v>28264</v>
      </c>
      <c r="G522" s="189">
        <f>F522/E522</f>
        <v>0.53</v>
      </c>
    </row>
    <row r="523" spans="1:7" ht="12.75" outlineLevel="1">
      <c r="A523" s="82"/>
      <c r="B523" s="82"/>
      <c r="C523" s="70"/>
      <c r="D523" s="121"/>
      <c r="E523" s="67"/>
      <c r="F523" s="191"/>
      <c r="G523" s="189"/>
    </row>
    <row r="524" spans="1:7" ht="12.75" outlineLevel="1">
      <c r="A524" s="82"/>
      <c r="B524" s="82"/>
      <c r="C524" s="70">
        <v>4140</v>
      </c>
      <c r="D524" s="121" t="s">
        <v>238</v>
      </c>
      <c r="E524" s="67">
        <v>3700</v>
      </c>
      <c r="F524" s="191">
        <v>999</v>
      </c>
      <c r="G524" s="189">
        <f>F524/E524</f>
        <v>0.27</v>
      </c>
    </row>
    <row r="525" spans="1:7" ht="12.75" outlineLevel="1">
      <c r="A525" s="82"/>
      <c r="B525" s="82"/>
      <c r="C525" s="70"/>
      <c r="D525" s="121"/>
      <c r="E525" s="67"/>
      <c r="F525" s="191"/>
      <c r="G525" s="189"/>
    </row>
    <row r="526" spans="1:7" ht="12.75" outlineLevel="1">
      <c r="A526" s="82"/>
      <c r="B526" s="82"/>
      <c r="C526" s="70">
        <v>4170</v>
      </c>
      <c r="D526" s="121" t="s">
        <v>212</v>
      </c>
      <c r="E526" s="67">
        <v>60000</v>
      </c>
      <c r="F526" s="191">
        <v>27230</v>
      </c>
      <c r="G526" s="189">
        <f>F526/E526</f>
        <v>0.45</v>
      </c>
    </row>
    <row r="527" spans="1:7" ht="12.75" outlineLevel="1">
      <c r="A527" s="82"/>
      <c r="B527" s="82"/>
      <c r="C527" s="70"/>
      <c r="D527" s="121"/>
      <c r="E527" s="67"/>
      <c r="F527" s="191"/>
      <c r="G527" s="189"/>
    </row>
    <row r="528" spans="1:7" ht="12.75" outlineLevel="1">
      <c r="A528" s="82"/>
      <c r="B528" s="82"/>
      <c r="C528" s="70">
        <v>4210</v>
      </c>
      <c r="D528" s="121" t="s">
        <v>14</v>
      </c>
      <c r="E528" s="67">
        <v>177100</v>
      </c>
      <c r="F528" s="191">
        <v>130636</v>
      </c>
      <c r="G528" s="189">
        <f>F528/E528</f>
        <v>0.74</v>
      </c>
    </row>
    <row r="529" spans="1:7" ht="12.75" outlineLevel="1">
      <c r="A529" s="82"/>
      <c r="B529" s="82"/>
      <c r="C529" s="70"/>
      <c r="D529" s="121"/>
      <c r="E529" s="67"/>
      <c r="F529" s="191"/>
      <c r="G529" s="189"/>
    </row>
    <row r="530" spans="1:7" ht="22.5" outlineLevel="1">
      <c r="A530" s="82"/>
      <c r="B530" s="82"/>
      <c r="C530" s="70">
        <v>4240</v>
      </c>
      <c r="D530" s="121" t="s">
        <v>218</v>
      </c>
      <c r="E530" s="67">
        <v>7426</v>
      </c>
      <c r="F530" s="191">
        <v>7343</v>
      </c>
      <c r="G530" s="189">
        <f>F530/E530</f>
        <v>0.99</v>
      </c>
    </row>
    <row r="531" spans="1:7" ht="12.75" outlineLevel="1">
      <c r="A531" s="82"/>
      <c r="B531" s="82"/>
      <c r="C531" s="70"/>
      <c r="D531" s="121"/>
      <c r="E531" s="67"/>
      <c r="F531" s="191"/>
      <c r="G531" s="189"/>
    </row>
    <row r="532" spans="1:7" ht="12.75" outlineLevel="1">
      <c r="A532" s="82"/>
      <c r="B532" s="82"/>
      <c r="C532" s="70">
        <v>4260</v>
      </c>
      <c r="D532" s="121" t="s">
        <v>24</v>
      </c>
      <c r="E532" s="67">
        <v>26920</v>
      </c>
      <c r="F532" s="191">
        <v>17442</v>
      </c>
      <c r="G532" s="189">
        <f>F532/E532</f>
        <v>0.65</v>
      </c>
    </row>
    <row r="533" spans="1:7" ht="12.75" outlineLevel="1">
      <c r="A533" s="82"/>
      <c r="B533" s="82"/>
      <c r="C533" s="70"/>
      <c r="D533" s="121"/>
      <c r="E533" s="67"/>
      <c r="F533" s="191"/>
      <c r="G533" s="189"/>
    </row>
    <row r="534" spans="1:7" ht="12.75" outlineLevel="1">
      <c r="A534" s="82"/>
      <c r="B534" s="82"/>
      <c r="C534" s="70">
        <v>4270</v>
      </c>
      <c r="D534" s="121" t="s">
        <v>25</v>
      </c>
      <c r="E534" s="67">
        <v>48230</v>
      </c>
      <c r="F534" s="191">
        <v>11756</v>
      </c>
      <c r="G534" s="189">
        <f>F534/E534</f>
        <v>0.24</v>
      </c>
    </row>
    <row r="535" spans="1:7" ht="12.75" outlineLevel="1">
      <c r="A535" s="82"/>
      <c r="B535" s="82"/>
      <c r="C535" s="70"/>
      <c r="D535" s="121"/>
      <c r="E535" s="67"/>
      <c r="F535" s="191"/>
      <c r="G535" s="189"/>
    </row>
    <row r="536" spans="1:7" ht="12.75" outlineLevel="1">
      <c r="A536" s="82"/>
      <c r="B536" s="82"/>
      <c r="C536" s="70">
        <v>4300</v>
      </c>
      <c r="D536" s="121" t="s">
        <v>36</v>
      </c>
      <c r="E536" s="67">
        <f>84700-6500-60000+76000</f>
        <v>94200</v>
      </c>
      <c r="F536" s="191">
        <v>40072</v>
      </c>
      <c r="G536" s="189">
        <f>F536/E536</f>
        <v>0.43</v>
      </c>
    </row>
    <row r="537" spans="1:7" ht="12.75" outlineLevel="1">
      <c r="A537" s="82"/>
      <c r="B537" s="82"/>
      <c r="C537" s="70"/>
      <c r="D537" s="121"/>
      <c r="E537" s="67"/>
      <c r="F537" s="191"/>
      <c r="G537" s="189"/>
    </row>
    <row r="538" spans="1:7" ht="22.5" outlineLevel="1">
      <c r="A538" s="82"/>
      <c r="B538" s="82"/>
      <c r="C538" s="70">
        <v>4350</v>
      </c>
      <c r="D538" s="121" t="s">
        <v>257</v>
      </c>
      <c r="E538" s="67">
        <v>6500</v>
      </c>
      <c r="F538" s="191">
        <v>2103</v>
      </c>
      <c r="G538" s="189">
        <f>F538/E538</f>
        <v>0.32</v>
      </c>
    </row>
    <row r="539" spans="1:7" ht="12.75" outlineLevel="1">
      <c r="A539" s="82"/>
      <c r="B539" s="82"/>
      <c r="C539" s="70"/>
      <c r="D539" s="121"/>
      <c r="E539" s="67"/>
      <c r="F539" s="191"/>
      <c r="G539" s="189"/>
    </row>
    <row r="540" spans="1:7" ht="12.75" outlineLevel="1">
      <c r="A540" s="82"/>
      <c r="B540" s="82"/>
      <c r="C540" s="70">
        <v>4410</v>
      </c>
      <c r="D540" s="121" t="s">
        <v>26</v>
      </c>
      <c r="E540" s="67">
        <v>4840</v>
      </c>
      <c r="F540" s="191">
        <v>4582</v>
      </c>
      <c r="G540" s="189">
        <f>F540/E540</f>
        <v>0.95</v>
      </c>
    </row>
    <row r="541" spans="1:7" ht="12.75" outlineLevel="1">
      <c r="A541" s="82"/>
      <c r="B541" s="82"/>
      <c r="C541" s="70"/>
      <c r="D541" s="121"/>
      <c r="E541" s="67"/>
      <c r="F541" s="191"/>
      <c r="G541" s="189"/>
    </row>
    <row r="542" spans="1:7" ht="12.75" outlineLevel="1">
      <c r="A542" s="82"/>
      <c r="B542" s="82"/>
      <c r="C542" s="70">
        <v>4420</v>
      </c>
      <c r="D542" s="121" t="s">
        <v>215</v>
      </c>
      <c r="E542" s="67">
        <v>355</v>
      </c>
      <c r="F542" s="191">
        <v>0</v>
      </c>
      <c r="G542" s="189">
        <f>F542/E542</f>
        <v>0</v>
      </c>
    </row>
    <row r="543" spans="1:7" ht="12.75" outlineLevel="1">
      <c r="A543" s="82"/>
      <c r="B543" s="82"/>
      <c r="C543" s="70"/>
      <c r="D543" s="121"/>
      <c r="E543" s="67"/>
      <c r="F543" s="191"/>
      <c r="G543" s="189"/>
    </row>
    <row r="544" spans="1:7" ht="12.75" outlineLevel="1">
      <c r="A544" s="82"/>
      <c r="B544" s="82"/>
      <c r="C544" s="70">
        <v>4430</v>
      </c>
      <c r="D544" s="121" t="s">
        <v>27</v>
      </c>
      <c r="E544" s="67">
        <v>17480</v>
      </c>
      <c r="F544" s="191">
        <v>3266</v>
      </c>
      <c r="G544" s="189">
        <f>F544/E544</f>
        <v>0.19</v>
      </c>
    </row>
    <row r="545" spans="1:7" ht="12.75" outlineLevel="1">
      <c r="A545" s="82"/>
      <c r="B545" s="82"/>
      <c r="C545" s="70"/>
      <c r="D545" s="121"/>
      <c r="E545" s="67"/>
      <c r="F545" s="191"/>
      <c r="G545" s="189"/>
    </row>
    <row r="546" spans="1:7" ht="22.5" outlineLevel="1">
      <c r="A546" s="82"/>
      <c r="B546" s="82"/>
      <c r="C546" s="70">
        <v>4440</v>
      </c>
      <c r="D546" s="121" t="s">
        <v>28</v>
      </c>
      <c r="E546" s="67">
        <v>144110</v>
      </c>
      <c r="F546" s="191">
        <v>89344</v>
      </c>
      <c r="G546" s="189">
        <f>F546/E546</f>
        <v>0.62</v>
      </c>
    </row>
    <row r="547" spans="1:7" ht="12.75" outlineLevel="1">
      <c r="A547" s="82"/>
      <c r="B547" s="82"/>
      <c r="C547" s="70"/>
      <c r="D547" s="121"/>
      <c r="E547" s="67"/>
      <c r="F547" s="191"/>
      <c r="G547" s="189"/>
    </row>
    <row r="548" spans="1:7" ht="12.75" outlineLevel="1">
      <c r="A548" s="82"/>
      <c r="B548" s="82"/>
      <c r="C548" s="70">
        <v>4480</v>
      </c>
      <c r="D548" s="121" t="s">
        <v>125</v>
      </c>
      <c r="E548" s="150">
        <v>2000</v>
      </c>
      <c r="F548" s="190">
        <v>804</v>
      </c>
      <c r="G548" s="189">
        <f>F548/E548</f>
        <v>0.4</v>
      </c>
    </row>
    <row r="549" spans="1:7" ht="12.75" outlineLevel="1">
      <c r="A549" s="82"/>
      <c r="B549" s="82"/>
      <c r="C549" s="70"/>
      <c r="D549" s="121"/>
      <c r="G549" s="189"/>
    </row>
    <row r="550" spans="1:7" ht="22.5" outlineLevel="1">
      <c r="A550" s="82"/>
      <c r="B550" s="82"/>
      <c r="C550" s="83">
        <v>6060</v>
      </c>
      <c r="D550" s="127" t="s">
        <v>196</v>
      </c>
      <c r="E550" s="67">
        <v>44500</v>
      </c>
      <c r="F550" s="191">
        <v>4500</v>
      </c>
      <c r="G550" s="189">
        <f>F550/E550</f>
        <v>0.1</v>
      </c>
    </row>
    <row r="551" spans="1:7" ht="12.75" outlineLevel="1">
      <c r="A551" s="82"/>
      <c r="B551" s="82"/>
      <c r="C551" s="70"/>
      <c r="D551" s="121"/>
      <c r="E551" s="67"/>
      <c r="F551" s="191"/>
      <c r="G551" s="189"/>
    </row>
    <row r="552" spans="1:7" ht="22.5">
      <c r="A552" s="82"/>
      <c r="B552" s="71" t="s">
        <v>93</v>
      </c>
      <c r="C552" s="70" t="s">
        <v>55</v>
      </c>
      <c r="D552" s="130" t="s">
        <v>132</v>
      </c>
      <c r="E552" s="67">
        <f>SUM(E554:E554)</f>
        <v>33238</v>
      </c>
      <c r="F552" s="191">
        <f>SUM(F554:F554)</f>
        <v>0</v>
      </c>
      <c r="G552" s="189">
        <f>F552/E552</f>
        <v>0</v>
      </c>
    </row>
    <row r="553" spans="1:7" ht="12.75">
      <c r="A553" s="82"/>
      <c r="B553" s="82"/>
      <c r="C553" s="70"/>
      <c r="D553" s="121"/>
      <c r="E553" s="67"/>
      <c r="F553" s="191"/>
      <c r="G553" s="189"/>
    </row>
    <row r="554" spans="1:7" ht="56.25">
      <c r="A554" s="82"/>
      <c r="B554" s="82"/>
      <c r="C554" s="70">
        <v>2310</v>
      </c>
      <c r="D554" s="121" t="s">
        <v>133</v>
      </c>
      <c r="E554" s="67">
        <v>33238</v>
      </c>
      <c r="F554" s="191">
        <v>0</v>
      </c>
      <c r="G554" s="189">
        <f>F554/E554</f>
        <v>0</v>
      </c>
    </row>
    <row r="555" spans="1:7" ht="12.75">
      <c r="A555" s="82"/>
      <c r="B555" s="82"/>
      <c r="C555" s="70"/>
      <c r="D555" s="121"/>
      <c r="E555" s="67"/>
      <c r="F555" s="191"/>
      <c r="G555" s="189"/>
    </row>
    <row r="556" spans="1:7" s="97" customFormat="1" ht="12.75">
      <c r="A556" s="82"/>
      <c r="B556" s="86">
        <v>80132</v>
      </c>
      <c r="C556" s="70"/>
      <c r="D556" s="130" t="s">
        <v>134</v>
      </c>
      <c r="E556" s="151">
        <f>SUM(E558:E590)</f>
        <v>431060</v>
      </c>
      <c r="F556" s="151">
        <f>SUM(F558:F590)</f>
        <v>238993</v>
      </c>
      <c r="G556" s="189">
        <f>F556/E556</f>
        <v>0.55</v>
      </c>
    </row>
    <row r="557" spans="1:7" ht="12.75" outlineLevel="1">
      <c r="A557" s="82"/>
      <c r="B557" s="82"/>
      <c r="C557" s="70"/>
      <c r="D557" s="121"/>
      <c r="E557" s="67"/>
      <c r="F557" s="191"/>
      <c r="G557" s="189"/>
    </row>
    <row r="558" spans="1:7" ht="22.5" outlineLevel="1">
      <c r="A558" s="82"/>
      <c r="B558" s="82"/>
      <c r="C558" s="70"/>
      <c r="D558" s="130" t="s">
        <v>135</v>
      </c>
      <c r="E558" s="67"/>
      <c r="F558" s="191"/>
      <c r="G558" s="189"/>
    </row>
    <row r="559" spans="1:7" ht="12.75" outlineLevel="1">
      <c r="A559" s="82"/>
      <c r="B559" s="82"/>
      <c r="C559" s="70"/>
      <c r="D559" s="121"/>
      <c r="E559" s="67"/>
      <c r="F559" s="191"/>
      <c r="G559" s="189"/>
    </row>
    <row r="560" spans="1:7" ht="22.5" outlineLevel="1">
      <c r="A560" s="82"/>
      <c r="B560" s="82"/>
      <c r="C560" s="70">
        <v>3020</v>
      </c>
      <c r="D560" s="121" t="s">
        <v>197</v>
      </c>
      <c r="E560" s="67">
        <v>2190</v>
      </c>
      <c r="F560" s="191">
        <v>585</v>
      </c>
      <c r="G560" s="189">
        <f>F560/E560</f>
        <v>0.27</v>
      </c>
    </row>
    <row r="561" spans="1:7" ht="12.75" outlineLevel="1">
      <c r="A561" s="82"/>
      <c r="B561" s="82"/>
      <c r="C561" s="70"/>
      <c r="D561" s="121"/>
      <c r="E561" s="67"/>
      <c r="F561" s="191"/>
      <c r="G561" s="189"/>
    </row>
    <row r="562" spans="1:7" ht="22.5" outlineLevel="1">
      <c r="A562" s="82"/>
      <c r="B562" s="82"/>
      <c r="C562" s="70">
        <v>4010</v>
      </c>
      <c r="D562" s="121" t="s">
        <v>20</v>
      </c>
      <c r="E562" s="67">
        <v>242643</v>
      </c>
      <c r="F562" s="191">
        <v>127086</v>
      </c>
      <c r="G562" s="189">
        <f>F562/E562</f>
        <v>0.52</v>
      </c>
    </row>
    <row r="563" spans="1:7" ht="12.75" outlineLevel="1">
      <c r="A563" s="82"/>
      <c r="B563" s="82"/>
      <c r="C563" s="70"/>
      <c r="D563" s="121"/>
      <c r="E563" s="67"/>
      <c r="F563" s="191"/>
      <c r="G563" s="189"/>
    </row>
    <row r="564" spans="1:7" ht="12.75" outlineLevel="1">
      <c r="A564" s="82"/>
      <c r="B564" s="82"/>
      <c r="C564" s="70">
        <v>4040</v>
      </c>
      <c r="D564" s="121" t="s">
        <v>21</v>
      </c>
      <c r="E564" s="67">
        <v>19047</v>
      </c>
      <c r="F564" s="191">
        <v>19047</v>
      </c>
      <c r="G564" s="189">
        <f>F564/E564</f>
        <v>1</v>
      </c>
    </row>
    <row r="565" spans="1:7" ht="12.75" outlineLevel="1">
      <c r="A565" s="82"/>
      <c r="B565" s="82"/>
      <c r="C565" s="70"/>
      <c r="D565" s="121"/>
      <c r="E565" s="67"/>
      <c r="F565" s="191"/>
      <c r="G565" s="189"/>
    </row>
    <row r="566" spans="1:7" ht="12.75" outlineLevel="1">
      <c r="A566" s="82"/>
      <c r="B566" s="82"/>
      <c r="C566" s="70">
        <v>4110</v>
      </c>
      <c r="D566" s="121" t="s">
        <v>118</v>
      </c>
      <c r="E566" s="67">
        <v>44170</v>
      </c>
      <c r="F566" s="191">
        <v>24109</v>
      </c>
      <c r="G566" s="189">
        <f>F566/E566</f>
        <v>0.55</v>
      </c>
    </row>
    <row r="567" spans="1:7" ht="12.75" outlineLevel="1">
      <c r="A567" s="82"/>
      <c r="B567" s="82"/>
      <c r="C567" s="70"/>
      <c r="D567" s="121"/>
      <c r="E567" s="67"/>
      <c r="F567" s="191"/>
      <c r="G567" s="189"/>
    </row>
    <row r="568" spans="1:7" ht="12.75" outlineLevel="1">
      <c r="A568" s="82"/>
      <c r="B568" s="82"/>
      <c r="C568" s="70">
        <v>4120</v>
      </c>
      <c r="D568" s="121" t="s">
        <v>23</v>
      </c>
      <c r="E568" s="67">
        <v>6280</v>
      </c>
      <c r="F568" s="191">
        <v>3539</v>
      </c>
      <c r="G568" s="189">
        <f>F568/E568</f>
        <v>0.56</v>
      </c>
    </row>
    <row r="569" spans="1:7" ht="12.75" outlineLevel="1">
      <c r="A569" s="82"/>
      <c r="B569" s="82"/>
      <c r="C569" s="70"/>
      <c r="D569" s="121"/>
      <c r="E569" s="67"/>
      <c r="F569" s="191"/>
      <c r="G569" s="189"/>
    </row>
    <row r="570" spans="1:7" ht="12.75" outlineLevel="1">
      <c r="A570" s="82"/>
      <c r="B570" s="82"/>
      <c r="C570" s="70">
        <v>4170</v>
      </c>
      <c r="D570" s="121" t="s">
        <v>207</v>
      </c>
      <c r="E570" s="67">
        <v>500</v>
      </c>
      <c r="F570" s="191">
        <v>150</v>
      </c>
      <c r="G570" s="189">
        <f>F570/E570</f>
        <v>0.3</v>
      </c>
    </row>
    <row r="571" spans="1:7" ht="12.75" outlineLevel="1">
      <c r="A571" s="82"/>
      <c r="B571" s="82"/>
      <c r="C571" s="70"/>
      <c r="D571" s="121"/>
      <c r="E571" s="67"/>
      <c r="F571" s="191"/>
      <c r="G571" s="189"/>
    </row>
    <row r="572" spans="1:7" ht="12.75" outlineLevel="1">
      <c r="A572" s="82"/>
      <c r="B572" s="82"/>
      <c r="C572" s="70">
        <v>4210</v>
      </c>
      <c r="D572" s="121" t="s">
        <v>14</v>
      </c>
      <c r="E572" s="67">
        <v>3800</v>
      </c>
      <c r="F572" s="191">
        <v>1689</v>
      </c>
      <c r="G572" s="189">
        <f>F572/E572</f>
        <v>0.44</v>
      </c>
    </row>
    <row r="573" spans="1:7" ht="12.75" outlineLevel="1">
      <c r="A573" s="82"/>
      <c r="B573" s="82"/>
      <c r="C573" s="70"/>
      <c r="D573" s="121"/>
      <c r="E573" s="67"/>
      <c r="F573" s="191"/>
      <c r="G573" s="189"/>
    </row>
    <row r="574" spans="1:7" ht="22.5" outlineLevel="1">
      <c r="A574" s="82"/>
      <c r="B574" s="82"/>
      <c r="C574" s="70">
        <v>4240</v>
      </c>
      <c r="D574" s="121" t="s">
        <v>218</v>
      </c>
      <c r="E574" s="67">
        <v>30000</v>
      </c>
      <c r="F574" s="191">
        <v>15000</v>
      </c>
      <c r="G574" s="189">
        <f>F574/E574</f>
        <v>0.5</v>
      </c>
    </row>
    <row r="575" spans="1:7" ht="12.75" outlineLevel="1">
      <c r="A575" s="82"/>
      <c r="B575" s="82"/>
      <c r="C575" s="70"/>
      <c r="D575" s="121"/>
      <c r="E575" s="67"/>
      <c r="F575" s="191"/>
      <c r="G575" s="189"/>
    </row>
    <row r="576" spans="1:7" ht="12.75" outlineLevel="1">
      <c r="A576" s="82"/>
      <c r="B576" s="82"/>
      <c r="C576" s="70">
        <v>4260</v>
      </c>
      <c r="D576" s="121" t="s">
        <v>24</v>
      </c>
      <c r="E576" s="67">
        <v>9900</v>
      </c>
      <c r="F576" s="191">
        <v>4836</v>
      </c>
      <c r="G576" s="189">
        <f>F576/E576</f>
        <v>0.49</v>
      </c>
    </row>
    <row r="577" spans="1:7" ht="12.75" outlineLevel="1">
      <c r="A577" s="82"/>
      <c r="B577" s="82"/>
      <c r="C577" s="70"/>
      <c r="D577" s="121"/>
      <c r="E577" s="67"/>
      <c r="F577" s="191"/>
      <c r="G577" s="189"/>
    </row>
    <row r="578" spans="1:7" ht="12.75" outlineLevel="1">
      <c r="A578" s="82"/>
      <c r="B578" s="82"/>
      <c r="C578" s="70">
        <v>4270</v>
      </c>
      <c r="D578" s="121" t="s">
        <v>25</v>
      </c>
      <c r="E578" s="67">
        <v>8000</v>
      </c>
      <c r="F578" s="191">
        <v>3756</v>
      </c>
      <c r="G578" s="189">
        <f>F578/E578</f>
        <v>0.47</v>
      </c>
    </row>
    <row r="579" spans="1:7" ht="12.75" outlineLevel="1">
      <c r="A579" s="82"/>
      <c r="B579" s="82"/>
      <c r="C579" s="70"/>
      <c r="D579" s="121"/>
      <c r="E579" s="67"/>
      <c r="F579" s="191"/>
      <c r="G579" s="189"/>
    </row>
    <row r="580" spans="1:7" ht="12.75" outlineLevel="1">
      <c r="A580" s="82"/>
      <c r="B580" s="82"/>
      <c r="C580" s="70">
        <v>4300</v>
      </c>
      <c r="D580" s="121" t="s">
        <v>36</v>
      </c>
      <c r="E580" s="67">
        <v>40600</v>
      </c>
      <c r="F580" s="191">
        <v>20373</v>
      </c>
      <c r="G580" s="189">
        <f>F580/E580</f>
        <v>0.5</v>
      </c>
    </row>
    <row r="581" spans="1:7" ht="12.75" outlineLevel="1">
      <c r="A581" s="82"/>
      <c r="B581" s="82"/>
      <c r="C581" s="70"/>
      <c r="D581" s="121"/>
      <c r="E581" s="67"/>
      <c r="F581" s="191"/>
      <c r="G581" s="189"/>
    </row>
    <row r="582" spans="1:7" ht="22.5" outlineLevel="1">
      <c r="A582" s="82"/>
      <c r="B582" s="82"/>
      <c r="C582" s="70">
        <v>4350</v>
      </c>
      <c r="D582" s="121" t="s">
        <v>257</v>
      </c>
      <c r="E582" s="67">
        <v>1000</v>
      </c>
      <c r="F582" s="191">
        <v>406</v>
      </c>
      <c r="G582" s="189">
        <f>F582/E582</f>
        <v>0.41</v>
      </c>
    </row>
    <row r="583" spans="1:7" ht="12.75" outlineLevel="1">
      <c r="A583" s="82"/>
      <c r="B583" s="82"/>
      <c r="C583" s="70"/>
      <c r="D583" s="121"/>
      <c r="E583" s="67"/>
      <c r="F583" s="191"/>
      <c r="G583" s="189"/>
    </row>
    <row r="584" spans="1:7" ht="12.75" outlineLevel="1">
      <c r="A584" s="82"/>
      <c r="B584" s="82"/>
      <c r="C584" s="70">
        <v>4410</v>
      </c>
      <c r="D584" s="121" t="s">
        <v>26</v>
      </c>
      <c r="E584" s="67">
        <v>1000</v>
      </c>
      <c r="F584" s="191">
        <v>830</v>
      </c>
      <c r="G584" s="189">
        <f>F584/E584</f>
        <v>0.83</v>
      </c>
    </row>
    <row r="585" spans="1:7" ht="12.75" outlineLevel="1">
      <c r="A585" s="82"/>
      <c r="B585" s="82"/>
      <c r="C585" s="70"/>
      <c r="D585" s="121"/>
      <c r="E585" s="67"/>
      <c r="F585" s="191"/>
      <c r="G585" s="189"/>
    </row>
    <row r="586" spans="1:7" ht="12.75" outlineLevel="1">
      <c r="A586" s="82"/>
      <c r="B586" s="82"/>
      <c r="C586" s="70">
        <v>4430</v>
      </c>
      <c r="D586" s="121" t="s">
        <v>27</v>
      </c>
      <c r="E586" s="67">
        <v>150</v>
      </c>
      <c r="F586" s="191">
        <v>127</v>
      </c>
      <c r="G586" s="189">
        <f>F586/E586</f>
        <v>0.85</v>
      </c>
    </row>
    <row r="587" spans="1:7" ht="12.75" outlineLevel="1">
      <c r="A587" s="82"/>
      <c r="B587" s="82"/>
      <c r="C587" s="70"/>
      <c r="D587" s="121"/>
      <c r="E587" s="67"/>
      <c r="F587" s="191"/>
      <c r="G587" s="189"/>
    </row>
    <row r="588" spans="1:7" ht="22.5" outlineLevel="1">
      <c r="A588" s="82"/>
      <c r="B588" s="82"/>
      <c r="C588" s="70">
        <v>4440</v>
      </c>
      <c r="D588" s="121" t="s">
        <v>28</v>
      </c>
      <c r="E588" s="67">
        <v>17280</v>
      </c>
      <c r="F588" s="191">
        <v>12960</v>
      </c>
      <c r="G588" s="189">
        <f>F588/E588</f>
        <v>0.75</v>
      </c>
    </row>
    <row r="589" spans="1:7" ht="12.75" outlineLevel="1">
      <c r="A589" s="82"/>
      <c r="B589" s="82"/>
      <c r="C589" s="70"/>
      <c r="D589" s="121"/>
      <c r="E589" s="67"/>
      <c r="F589" s="191"/>
      <c r="G589" s="189"/>
    </row>
    <row r="590" spans="1:7" ht="22.5" outlineLevel="1">
      <c r="A590" s="82"/>
      <c r="B590" s="82"/>
      <c r="C590" s="83">
        <v>6060</v>
      </c>
      <c r="D590" s="127" t="s">
        <v>196</v>
      </c>
      <c r="E590" s="67">
        <v>4500</v>
      </c>
      <c r="F590" s="191">
        <v>4500</v>
      </c>
      <c r="G590" s="189">
        <f>F590/E590</f>
        <v>1</v>
      </c>
    </row>
    <row r="591" spans="1:7" ht="12.75" outlineLevel="1">
      <c r="A591" s="82"/>
      <c r="B591" s="82"/>
      <c r="C591" s="83"/>
      <c r="D591" s="127"/>
      <c r="E591" s="67"/>
      <c r="F591" s="191"/>
      <c r="G591" s="189"/>
    </row>
    <row r="592" spans="1:7" s="97" customFormat="1" ht="12.75">
      <c r="A592" s="82"/>
      <c r="B592" s="82">
        <v>80134</v>
      </c>
      <c r="C592" s="70"/>
      <c r="D592" s="130" t="s">
        <v>136</v>
      </c>
      <c r="E592" s="151">
        <f>SUM(E594:E606)</f>
        <v>486860</v>
      </c>
      <c r="F592" s="203">
        <f>SUM(F594:F606)</f>
        <v>264689</v>
      </c>
      <c r="G592" s="189">
        <f>F592/E592</f>
        <v>0.54</v>
      </c>
    </row>
    <row r="593" spans="1:7" ht="12.75" outlineLevel="1">
      <c r="A593" s="82"/>
      <c r="B593" s="82"/>
      <c r="C593" s="70"/>
      <c r="D593" s="121"/>
      <c r="E593" s="67"/>
      <c r="F593" s="191"/>
      <c r="G593" s="189"/>
    </row>
    <row r="594" spans="1:7" ht="22.5" outlineLevel="1">
      <c r="A594" s="82"/>
      <c r="B594" s="82"/>
      <c r="C594" s="70"/>
      <c r="D594" s="130" t="s">
        <v>137</v>
      </c>
      <c r="E594" s="67"/>
      <c r="F594" s="191"/>
      <c r="G594" s="189"/>
    </row>
    <row r="595" spans="1:7" ht="12.75" outlineLevel="1">
      <c r="A595" s="82"/>
      <c r="B595" s="82"/>
      <c r="C595" s="70"/>
      <c r="D595" s="121"/>
      <c r="E595" s="67"/>
      <c r="F595" s="191"/>
      <c r="G595" s="189"/>
    </row>
    <row r="596" spans="1:7" ht="22.5" outlineLevel="1">
      <c r="A596" s="82"/>
      <c r="B596" s="82"/>
      <c r="C596" s="70">
        <v>3020</v>
      </c>
      <c r="D596" s="121" t="s">
        <v>197</v>
      </c>
      <c r="E596" s="67">
        <v>890</v>
      </c>
      <c r="F596" s="191">
        <v>0</v>
      </c>
      <c r="G596" s="189">
        <f>F596/E596</f>
        <v>0</v>
      </c>
    </row>
    <row r="597" spans="1:7" ht="12.75" outlineLevel="1">
      <c r="A597" s="82"/>
      <c r="B597" s="82"/>
      <c r="C597" s="70"/>
      <c r="D597" s="121"/>
      <c r="E597" s="67"/>
      <c r="F597" s="191"/>
      <c r="G597" s="189"/>
    </row>
    <row r="598" spans="1:7" ht="22.5" outlineLevel="1">
      <c r="A598" s="82"/>
      <c r="B598" s="82"/>
      <c r="C598" s="70">
        <v>4010</v>
      </c>
      <c r="D598" s="121" t="s">
        <v>20</v>
      </c>
      <c r="E598" s="67">
        <v>363630</v>
      </c>
      <c r="F598" s="191">
        <v>183559</v>
      </c>
      <c r="G598" s="189">
        <f>F598/E598</f>
        <v>0.5</v>
      </c>
    </row>
    <row r="599" spans="1:7" ht="12.75" outlineLevel="1">
      <c r="A599" s="82"/>
      <c r="B599" s="82"/>
      <c r="C599" s="70"/>
      <c r="D599" s="121"/>
      <c r="E599" s="67"/>
      <c r="F599" s="191"/>
      <c r="G599" s="189"/>
    </row>
    <row r="600" spans="1:7" ht="12.75" outlineLevel="1">
      <c r="A600" s="82"/>
      <c r="B600" s="82"/>
      <c r="C600" s="70">
        <v>4040</v>
      </c>
      <c r="D600" s="121" t="s">
        <v>21</v>
      </c>
      <c r="E600" s="67">
        <v>24920</v>
      </c>
      <c r="F600" s="191">
        <v>24297</v>
      </c>
      <c r="G600" s="189">
        <f>F600/E600</f>
        <v>0.98</v>
      </c>
    </row>
    <row r="601" spans="1:7" ht="12.75" outlineLevel="1">
      <c r="A601" s="82"/>
      <c r="B601" s="82"/>
      <c r="C601" s="70"/>
      <c r="D601" s="121"/>
      <c r="E601" s="67"/>
      <c r="F601" s="191"/>
      <c r="G601" s="189"/>
    </row>
    <row r="602" spans="1:7" ht="12.75" outlineLevel="1">
      <c r="A602" s="82"/>
      <c r="B602" s="82"/>
      <c r="C602" s="70">
        <v>4110</v>
      </c>
      <c r="D602" s="121" t="s">
        <v>118</v>
      </c>
      <c r="E602" s="67">
        <v>65590</v>
      </c>
      <c r="F602" s="191">
        <v>35041</v>
      </c>
      <c r="G602" s="189">
        <f>F602/E602</f>
        <v>0.53</v>
      </c>
    </row>
    <row r="603" spans="1:7" ht="12.75" outlineLevel="1">
      <c r="A603" s="82"/>
      <c r="B603" s="82"/>
      <c r="C603" s="70"/>
      <c r="D603" s="121"/>
      <c r="E603" s="67"/>
      <c r="F603" s="191"/>
      <c r="G603" s="189"/>
    </row>
    <row r="604" spans="1:7" ht="12.75" outlineLevel="1">
      <c r="A604" s="82"/>
      <c r="B604" s="82"/>
      <c r="C604" s="70">
        <v>4120</v>
      </c>
      <c r="D604" s="121" t="s">
        <v>23</v>
      </c>
      <c r="E604" s="67">
        <v>9330</v>
      </c>
      <c r="F604" s="191">
        <v>4917</v>
      </c>
      <c r="G604" s="189">
        <f>F604/E604</f>
        <v>0.53</v>
      </c>
    </row>
    <row r="605" spans="1:7" ht="12.75" outlineLevel="1">
      <c r="A605" s="82"/>
      <c r="B605" s="82"/>
      <c r="C605" s="70"/>
      <c r="D605" s="121"/>
      <c r="E605" s="67"/>
      <c r="F605" s="191"/>
      <c r="G605" s="189"/>
    </row>
    <row r="606" spans="1:7" ht="22.5" outlineLevel="1">
      <c r="A606" s="82"/>
      <c r="B606" s="82"/>
      <c r="C606" s="70">
        <v>4440</v>
      </c>
      <c r="D606" s="121" t="s">
        <v>28</v>
      </c>
      <c r="E606" s="67">
        <v>22500</v>
      </c>
      <c r="F606" s="191">
        <v>16875</v>
      </c>
      <c r="G606" s="189">
        <f>F606/E606</f>
        <v>0.75</v>
      </c>
    </row>
    <row r="607" spans="1:7" ht="12.75">
      <c r="A607" s="82"/>
      <c r="B607" s="82"/>
      <c r="C607" s="70"/>
      <c r="D607" s="121"/>
      <c r="E607" s="67"/>
      <c r="F607" s="191"/>
      <c r="G607" s="189"/>
    </row>
    <row r="608" spans="1:7" s="97" customFormat="1" ht="22.5">
      <c r="A608" s="82"/>
      <c r="B608" s="82">
        <v>80146</v>
      </c>
      <c r="C608" s="70"/>
      <c r="D608" s="130" t="s">
        <v>138</v>
      </c>
      <c r="E608" s="154">
        <f>SUM(E610:E614)</f>
        <v>43590</v>
      </c>
      <c r="F608" s="206">
        <f>SUM(F610:F614)</f>
        <v>12863</v>
      </c>
      <c r="G608" s="189">
        <f>F608/E608</f>
        <v>0.3</v>
      </c>
    </row>
    <row r="609" spans="1:7" ht="12.75" outlineLevel="1">
      <c r="A609" s="82"/>
      <c r="B609" s="82"/>
      <c r="C609" s="70"/>
      <c r="D609" s="121"/>
      <c r="E609" s="153"/>
      <c r="F609" s="205"/>
      <c r="G609" s="189"/>
    </row>
    <row r="610" spans="1:7" ht="67.5" outlineLevel="1">
      <c r="A610" s="82"/>
      <c r="B610" s="82"/>
      <c r="C610" s="70">
        <v>2310</v>
      </c>
      <c r="D610" s="121" t="s">
        <v>139</v>
      </c>
      <c r="E610" s="153">
        <v>5200</v>
      </c>
      <c r="F610" s="205"/>
      <c r="G610" s="189">
        <f>F610/E610</f>
        <v>0</v>
      </c>
    </row>
    <row r="611" spans="1:7" ht="12.75" outlineLevel="1">
      <c r="A611" s="82"/>
      <c r="B611" s="82"/>
      <c r="C611" s="70"/>
      <c r="D611" s="121"/>
      <c r="E611" s="153"/>
      <c r="F611" s="205"/>
      <c r="G611" s="189"/>
    </row>
    <row r="612" spans="1:7" ht="12.75" outlineLevel="1">
      <c r="A612" s="82"/>
      <c r="B612" s="82"/>
      <c r="C612" s="70">
        <v>4300</v>
      </c>
      <c r="D612" s="121" t="s">
        <v>36</v>
      </c>
      <c r="E612" s="155">
        <v>29386</v>
      </c>
      <c r="F612" s="207">
        <v>8517</v>
      </c>
      <c r="G612" s="189">
        <f>F612/E612</f>
        <v>0.29</v>
      </c>
    </row>
    <row r="613" spans="1:7" ht="12.75" outlineLevel="1">
      <c r="A613" s="82"/>
      <c r="B613" s="82"/>
      <c r="C613" s="70"/>
      <c r="D613" s="121"/>
      <c r="E613" s="153"/>
      <c r="F613" s="205"/>
      <c r="G613" s="189"/>
    </row>
    <row r="614" spans="1:7" ht="12.75" outlineLevel="1">
      <c r="A614" s="82"/>
      <c r="B614" s="82"/>
      <c r="C614" s="70">
        <v>4410</v>
      </c>
      <c r="D614" s="121" t="s">
        <v>26</v>
      </c>
      <c r="E614" s="153">
        <v>9004</v>
      </c>
      <c r="F614" s="205">
        <v>4346</v>
      </c>
      <c r="G614" s="189">
        <f>F614/E614</f>
        <v>0.48</v>
      </c>
    </row>
    <row r="615" spans="1:7" ht="12.75">
      <c r="A615" s="82"/>
      <c r="B615" s="82"/>
      <c r="C615" s="70" t="s">
        <v>9</v>
      </c>
      <c r="D615" s="121"/>
      <c r="E615" s="153"/>
      <c r="F615" s="205"/>
      <c r="G615" s="189"/>
    </row>
    <row r="616" spans="1:7" ht="12.75">
      <c r="A616" s="82"/>
      <c r="B616" s="82" t="s">
        <v>37</v>
      </c>
      <c r="C616" s="70"/>
      <c r="D616" s="121"/>
      <c r="E616" s="153"/>
      <c r="F616" s="205"/>
      <c r="G616" s="189"/>
    </row>
    <row r="617" spans="1:7" ht="12.75">
      <c r="A617" s="82"/>
      <c r="B617" s="82"/>
      <c r="C617" s="70" t="s">
        <v>55</v>
      </c>
      <c r="D617" s="130" t="s">
        <v>140</v>
      </c>
      <c r="E617" s="113">
        <f>SUM(E619)</f>
        <v>5200</v>
      </c>
      <c r="F617" s="208">
        <f>SUM(F619)</f>
        <v>0</v>
      </c>
      <c r="G617" s="189">
        <f>F617/E617</f>
        <v>0</v>
      </c>
    </row>
    <row r="618" spans="1:7" ht="12.75">
      <c r="A618" s="82"/>
      <c r="B618" s="82"/>
      <c r="C618" s="70"/>
      <c r="D618" s="121"/>
      <c r="E618" s="153"/>
      <c r="F618" s="205"/>
      <c r="G618" s="189"/>
    </row>
    <row r="619" spans="1:7" ht="67.5">
      <c r="A619" s="82"/>
      <c r="B619" s="82"/>
      <c r="C619" s="70">
        <v>2310</v>
      </c>
      <c r="D619" s="121" t="s">
        <v>139</v>
      </c>
      <c r="E619" s="156">
        <v>5200</v>
      </c>
      <c r="F619" s="205">
        <v>0</v>
      </c>
      <c r="G619" s="189">
        <f>F619/E619</f>
        <v>0</v>
      </c>
    </row>
    <row r="620" spans="1:7" ht="12.75">
      <c r="A620" s="82"/>
      <c r="B620" s="82"/>
      <c r="C620" s="70"/>
      <c r="D620" s="121"/>
      <c r="E620" s="153"/>
      <c r="F620" s="205"/>
      <c r="G620" s="189"/>
    </row>
    <row r="621" spans="1:7" ht="12.75">
      <c r="A621" s="82"/>
      <c r="B621" s="82"/>
      <c r="C621" s="70" t="s">
        <v>55</v>
      </c>
      <c r="D621" s="130" t="s">
        <v>227</v>
      </c>
      <c r="E621" s="156">
        <f>SUM(E623:E625)</f>
        <v>12458</v>
      </c>
      <c r="F621" s="205">
        <f>SUM(F623:F625)</f>
        <v>4144</v>
      </c>
      <c r="G621" s="189">
        <f>F621/E621</f>
        <v>0.33</v>
      </c>
    </row>
    <row r="622" spans="1:7" ht="12.75" outlineLevel="1">
      <c r="A622" s="82"/>
      <c r="B622" s="82"/>
      <c r="C622" s="70"/>
      <c r="D622" s="121"/>
      <c r="E622" s="153"/>
      <c r="F622" s="205"/>
      <c r="G622" s="189"/>
    </row>
    <row r="623" spans="1:7" ht="12.75" outlineLevel="1">
      <c r="A623" s="82"/>
      <c r="B623" s="82"/>
      <c r="C623" s="70">
        <v>4300</v>
      </c>
      <c r="D623" s="121" t="s">
        <v>36</v>
      </c>
      <c r="E623" s="156">
        <v>10026</v>
      </c>
      <c r="F623" s="205">
        <v>3697</v>
      </c>
      <c r="G623" s="189">
        <f>F623/E623</f>
        <v>0.37</v>
      </c>
    </row>
    <row r="624" spans="1:7" ht="12.75" outlineLevel="1">
      <c r="A624" s="82"/>
      <c r="B624" s="82"/>
      <c r="C624" s="70"/>
      <c r="D624" s="121"/>
      <c r="E624" s="156"/>
      <c r="F624" s="205"/>
      <c r="G624" s="189"/>
    </row>
    <row r="625" spans="1:7" ht="12.75" outlineLevel="1">
      <c r="A625" s="82"/>
      <c r="B625" s="82"/>
      <c r="C625" s="70">
        <v>4410</v>
      </c>
      <c r="D625" s="121" t="s">
        <v>26</v>
      </c>
      <c r="E625" s="156">
        <v>2432</v>
      </c>
      <c r="F625" s="205">
        <v>447</v>
      </c>
      <c r="G625" s="189">
        <f>F625/E625</f>
        <v>0.18</v>
      </c>
    </row>
    <row r="626" spans="1:7" ht="12.75">
      <c r="A626" s="82"/>
      <c r="B626" s="82"/>
      <c r="C626" s="70"/>
      <c r="D626" s="121"/>
      <c r="E626" s="156"/>
      <c r="F626" s="205"/>
      <c r="G626" s="189"/>
    </row>
    <row r="627" spans="1:7" ht="22.5">
      <c r="A627" s="82"/>
      <c r="B627" s="82"/>
      <c r="C627" s="70" t="s">
        <v>55</v>
      </c>
      <c r="D627" s="130" t="s">
        <v>229</v>
      </c>
      <c r="E627" s="156">
        <f>SUM(E629:E631)</f>
        <v>12270</v>
      </c>
      <c r="F627" s="205">
        <f>SUM(F629:F631)</f>
        <v>4015</v>
      </c>
      <c r="G627" s="189">
        <f>F627/E627</f>
        <v>0.33</v>
      </c>
    </row>
    <row r="628" spans="1:7" ht="12.75" outlineLevel="1">
      <c r="A628" s="82"/>
      <c r="B628" s="82"/>
      <c r="C628" s="70"/>
      <c r="D628" s="121"/>
      <c r="E628" s="156"/>
      <c r="F628" s="205"/>
      <c r="G628" s="189"/>
    </row>
    <row r="629" spans="1:7" ht="12.75" outlineLevel="1">
      <c r="A629" s="82"/>
      <c r="B629" s="82"/>
      <c r="C629" s="70">
        <v>4300</v>
      </c>
      <c r="D629" s="121" t="s">
        <v>36</v>
      </c>
      <c r="E629" s="156">
        <v>11940</v>
      </c>
      <c r="F629" s="205">
        <v>3990</v>
      </c>
      <c r="G629" s="189">
        <f>F629/E629</f>
        <v>0.33</v>
      </c>
    </row>
    <row r="630" spans="1:7" ht="12.75" outlineLevel="1">
      <c r="A630" s="82"/>
      <c r="B630" s="82"/>
      <c r="C630" s="70"/>
      <c r="D630" s="121"/>
      <c r="E630" s="156"/>
      <c r="F630" s="205"/>
      <c r="G630" s="189"/>
    </row>
    <row r="631" spans="1:7" ht="12.75" outlineLevel="1">
      <c r="A631" s="82"/>
      <c r="B631" s="82"/>
      <c r="C631" s="70">
        <v>4410</v>
      </c>
      <c r="D631" s="121" t="s">
        <v>26</v>
      </c>
      <c r="E631" s="156">
        <v>330</v>
      </c>
      <c r="F631" s="205">
        <v>25</v>
      </c>
      <c r="G631" s="189">
        <f>F631/E631</f>
        <v>0.08</v>
      </c>
    </row>
    <row r="632" spans="1:7" ht="12.75">
      <c r="A632" s="82"/>
      <c r="B632" s="82"/>
      <c r="C632" s="70"/>
      <c r="D632" s="121"/>
      <c r="E632" s="156"/>
      <c r="F632" s="205"/>
      <c r="G632" s="189"/>
    </row>
    <row r="633" spans="1:7" ht="12.75">
      <c r="A633" s="82"/>
      <c r="B633" s="82"/>
      <c r="C633" s="70" t="s">
        <v>55</v>
      </c>
      <c r="D633" s="130" t="s">
        <v>230</v>
      </c>
      <c r="E633" s="156">
        <f>SUM(E635:E637)</f>
        <v>11420</v>
      </c>
      <c r="F633" s="205">
        <f>SUM(F635:F637)</f>
        <v>4704</v>
      </c>
      <c r="G633" s="189">
        <f>F633/E633</f>
        <v>0.41</v>
      </c>
    </row>
    <row r="634" spans="1:7" ht="12.75" outlineLevel="1">
      <c r="A634" s="82"/>
      <c r="B634" s="82"/>
      <c r="C634" s="70"/>
      <c r="D634" s="121"/>
      <c r="E634" s="156"/>
      <c r="F634" s="205"/>
      <c r="G634" s="189"/>
    </row>
    <row r="635" spans="1:7" ht="12.75" outlineLevel="1">
      <c r="A635" s="82"/>
      <c r="B635" s="82"/>
      <c r="C635" s="70">
        <v>4300</v>
      </c>
      <c r="D635" s="121" t="s">
        <v>36</v>
      </c>
      <c r="E635" s="156">
        <v>7420</v>
      </c>
      <c r="F635" s="205">
        <v>830</v>
      </c>
      <c r="G635" s="189">
        <f>F635/E635</f>
        <v>0.11</v>
      </c>
    </row>
    <row r="636" spans="1:7" ht="12.75" outlineLevel="1">
      <c r="A636" s="82"/>
      <c r="B636" s="82"/>
      <c r="C636" s="70"/>
      <c r="D636" s="121"/>
      <c r="E636" s="156"/>
      <c r="F636" s="205"/>
      <c r="G636" s="189"/>
    </row>
    <row r="637" spans="1:7" ht="12.75" outlineLevel="1">
      <c r="A637" s="82"/>
      <c r="B637" s="82"/>
      <c r="C637" s="70">
        <v>4410</v>
      </c>
      <c r="D637" s="121" t="s">
        <v>26</v>
      </c>
      <c r="E637" s="156">
        <v>4000</v>
      </c>
      <c r="F637" s="205">
        <v>3874</v>
      </c>
      <c r="G637" s="189">
        <f>F637/E637</f>
        <v>0.97</v>
      </c>
    </row>
    <row r="638" spans="1:7" ht="12.75">
      <c r="A638" s="82"/>
      <c r="B638" s="82"/>
      <c r="C638" s="70"/>
      <c r="D638" s="121"/>
      <c r="E638" s="156"/>
      <c r="F638" s="205"/>
      <c r="G638" s="189"/>
    </row>
    <row r="639" spans="1:7" ht="12.75">
      <c r="A639" s="82"/>
      <c r="B639" s="82"/>
      <c r="C639" s="70" t="s">
        <v>55</v>
      </c>
      <c r="D639" s="130" t="s">
        <v>231</v>
      </c>
      <c r="E639" s="156">
        <f>SUM(E641)</f>
        <v>2242</v>
      </c>
      <c r="F639" s="205">
        <f>SUM(F641)</f>
        <v>0</v>
      </c>
      <c r="G639" s="189">
        <f>F639/E639</f>
        <v>0</v>
      </c>
    </row>
    <row r="640" spans="1:7" ht="12.75">
      <c r="A640" s="82"/>
      <c r="B640" s="82"/>
      <c r="C640" s="70"/>
      <c r="D640" s="121"/>
      <c r="E640" s="156"/>
      <c r="F640" s="205"/>
      <c r="G640" s="189"/>
    </row>
    <row r="641" spans="1:7" ht="12.75">
      <c r="A641" s="82"/>
      <c r="B641" s="82"/>
      <c r="C641" s="70">
        <v>4410</v>
      </c>
      <c r="D641" s="121" t="s">
        <v>26</v>
      </c>
      <c r="E641" s="156">
        <v>2242</v>
      </c>
      <c r="F641" s="205">
        <v>0</v>
      </c>
      <c r="G641" s="189">
        <f>F641/E641</f>
        <v>0</v>
      </c>
    </row>
    <row r="642" spans="1:7" ht="12.75">
      <c r="A642" s="82"/>
      <c r="B642" s="82"/>
      <c r="C642" s="70"/>
      <c r="D642" s="121"/>
      <c r="E642" s="153"/>
      <c r="F642" s="205"/>
      <c r="G642" s="189"/>
    </row>
    <row r="643" spans="1:7" s="97" customFormat="1" ht="12.75">
      <c r="A643" s="82"/>
      <c r="B643" s="86">
        <v>80195</v>
      </c>
      <c r="C643" s="70"/>
      <c r="D643" s="130" t="s">
        <v>48</v>
      </c>
      <c r="E643" s="151">
        <f>SUM(E644:E673)</f>
        <v>249258</v>
      </c>
      <c r="F643" s="151">
        <f>SUM(F644:F673)</f>
        <v>114801</v>
      </c>
      <c r="G643" s="189">
        <f>F643/E643</f>
        <v>0.46</v>
      </c>
    </row>
    <row r="644" spans="1:7" ht="12.75" outlineLevel="1">
      <c r="A644" s="82"/>
      <c r="B644" s="82"/>
      <c r="C644" s="70"/>
      <c r="D644" s="121"/>
      <c r="E644" s="67"/>
      <c r="F644" s="191"/>
      <c r="G644" s="189"/>
    </row>
    <row r="645" spans="1:7" ht="22.5" outlineLevel="1">
      <c r="A645" s="82"/>
      <c r="B645" s="82"/>
      <c r="C645" s="70">
        <v>3020</v>
      </c>
      <c r="D645" s="121" t="s">
        <v>197</v>
      </c>
      <c r="E645" s="67">
        <f>E698</f>
        <v>1200</v>
      </c>
      <c r="F645" s="191">
        <v>0</v>
      </c>
      <c r="G645" s="189">
        <f>F645/E645</f>
        <v>0</v>
      </c>
    </row>
    <row r="646" spans="1:7" ht="12.75" outlineLevel="1">
      <c r="A646" s="82"/>
      <c r="B646" s="82"/>
      <c r="C646" s="70"/>
      <c r="D646" s="121"/>
      <c r="E646" s="67"/>
      <c r="F646" s="191"/>
      <c r="G646" s="189"/>
    </row>
    <row r="647" spans="1:7" ht="22.5" outlineLevel="1">
      <c r="A647" s="82"/>
      <c r="B647" s="82"/>
      <c r="C647" s="70">
        <v>4010</v>
      </c>
      <c r="D647" s="121" t="s">
        <v>20</v>
      </c>
      <c r="E647" s="67">
        <v>128280</v>
      </c>
      <c r="F647" s="191">
        <v>58208</v>
      </c>
      <c r="G647" s="189">
        <f>F647/E647</f>
        <v>0.45</v>
      </c>
    </row>
    <row r="648" spans="1:7" ht="12.75" outlineLevel="1">
      <c r="A648" s="82"/>
      <c r="B648" s="82"/>
      <c r="C648" s="70"/>
      <c r="D648" s="121"/>
      <c r="E648" s="67"/>
      <c r="F648" s="191"/>
      <c r="G648" s="189"/>
    </row>
    <row r="649" spans="1:7" ht="12.75" outlineLevel="1">
      <c r="A649" s="82"/>
      <c r="B649" s="82"/>
      <c r="C649" s="70">
        <v>4040</v>
      </c>
      <c r="D649" s="121" t="s">
        <v>21</v>
      </c>
      <c r="E649" s="67">
        <f>E687+E702</f>
        <v>9150</v>
      </c>
      <c r="F649" s="191">
        <v>8595</v>
      </c>
      <c r="G649" s="189">
        <f>F649/E649</f>
        <v>0.94</v>
      </c>
    </row>
    <row r="650" spans="1:7" ht="12.75" outlineLevel="1">
      <c r="A650" s="82"/>
      <c r="B650" s="82"/>
      <c r="C650" s="70"/>
      <c r="D650" s="121"/>
      <c r="E650" s="67"/>
      <c r="F650" s="191"/>
      <c r="G650" s="189"/>
    </row>
    <row r="651" spans="1:7" ht="12.75" outlineLevel="1">
      <c r="A651" s="82"/>
      <c r="B651" s="82"/>
      <c r="C651" s="70">
        <v>4110</v>
      </c>
      <c r="D651" s="121" t="s">
        <v>118</v>
      </c>
      <c r="E651" s="67">
        <v>23701</v>
      </c>
      <c r="F651" s="191">
        <v>11417</v>
      </c>
      <c r="G651" s="189">
        <f aca="true" t="shared" si="2" ref="G651:G712">F651/E651</f>
        <v>0.48</v>
      </c>
    </row>
    <row r="652" spans="1:7" ht="12.75" outlineLevel="1">
      <c r="A652" s="82"/>
      <c r="B652" s="82"/>
      <c r="C652" s="70"/>
      <c r="D652" s="121"/>
      <c r="E652" s="67"/>
      <c r="F652" s="191"/>
      <c r="G652" s="189"/>
    </row>
    <row r="653" spans="1:7" ht="12.75" outlineLevel="1">
      <c r="A653" s="82"/>
      <c r="B653" s="82"/>
      <c r="C653" s="70">
        <v>4120</v>
      </c>
      <c r="D653" s="121" t="s">
        <v>23</v>
      </c>
      <c r="E653" s="67">
        <v>3323</v>
      </c>
      <c r="F653" s="191">
        <v>1635</v>
      </c>
      <c r="G653" s="189">
        <f t="shared" si="2"/>
        <v>0.49</v>
      </c>
    </row>
    <row r="654" spans="1:7" ht="12.75" outlineLevel="1">
      <c r="A654" s="82"/>
      <c r="B654" s="82"/>
      <c r="C654" s="70"/>
      <c r="D654" s="121"/>
      <c r="E654" s="67"/>
      <c r="F654" s="191"/>
      <c r="G654" s="189"/>
    </row>
    <row r="655" spans="1:7" ht="12.75" outlineLevel="1">
      <c r="A655" s="82"/>
      <c r="B655" s="82"/>
      <c r="C655" s="70">
        <v>4170</v>
      </c>
      <c r="D655" s="121" t="s">
        <v>207</v>
      </c>
      <c r="E655" s="67">
        <v>2000</v>
      </c>
      <c r="F655" s="191">
        <v>276</v>
      </c>
      <c r="G655" s="189">
        <f t="shared" si="2"/>
        <v>0.14</v>
      </c>
    </row>
    <row r="656" spans="1:7" ht="12.75" outlineLevel="1">
      <c r="A656" s="82"/>
      <c r="B656" s="82"/>
      <c r="C656" s="70"/>
      <c r="D656" s="121"/>
      <c r="E656" s="67"/>
      <c r="F656" s="191"/>
      <c r="G656" s="189"/>
    </row>
    <row r="657" spans="1:7" ht="12.75" outlineLevel="1">
      <c r="A657" s="82"/>
      <c r="B657" s="82"/>
      <c r="C657" s="70">
        <v>4210</v>
      </c>
      <c r="D657" s="121" t="s">
        <v>14</v>
      </c>
      <c r="E657" s="67">
        <v>11000</v>
      </c>
      <c r="F657" s="191">
        <v>4929</v>
      </c>
      <c r="G657" s="189">
        <f t="shared" si="2"/>
        <v>0.45</v>
      </c>
    </row>
    <row r="658" spans="1:7" ht="12.75" outlineLevel="1">
      <c r="A658" s="82"/>
      <c r="B658" s="82"/>
      <c r="C658" s="70"/>
      <c r="D658" s="121"/>
      <c r="E658" s="67"/>
      <c r="F658" s="191"/>
      <c r="G658" s="189"/>
    </row>
    <row r="659" spans="1:7" ht="12.75" outlineLevel="1">
      <c r="A659" s="82"/>
      <c r="B659" s="82"/>
      <c r="C659" s="70">
        <v>4260</v>
      </c>
      <c r="D659" s="121" t="s">
        <v>24</v>
      </c>
      <c r="E659" s="67">
        <v>3150</v>
      </c>
      <c r="F659" s="191">
        <v>777</v>
      </c>
      <c r="G659" s="189">
        <f t="shared" si="2"/>
        <v>0.25</v>
      </c>
    </row>
    <row r="660" spans="1:7" ht="12.75" outlineLevel="1">
      <c r="A660" s="82"/>
      <c r="B660" s="82"/>
      <c r="C660" s="70"/>
      <c r="D660" s="121"/>
      <c r="E660" s="67"/>
      <c r="F660" s="191"/>
      <c r="G660" s="189"/>
    </row>
    <row r="661" spans="1:7" ht="12.75" outlineLevel="1">
      <c r="A661" s="82"/>
      <c r="B661" s="82"/>
      <c r="C661" s="70">
        <v>4270</v>
      </c>
      <c r="D661" s="121" t="s">
        <v>32</v>
      </c>
      <c r="E661" s="67">
        <v>300</v>
      </c>
      <c r="F661" s="191">
        <v>213</v>
      </c>
      <c r="G661" s="189">
        <f t="shared" si="2"/>
        <v>0.71</v>
      </c>
    </row>
    <row r="662" spans="1:7" ht="12.75" outlineLevel="1">
      <c r="A662" s="82"/>
      <c r="B662" s="82"/>
      <c r="C662" s="70"/>
      <c r="D662" s="121"/>
      <c r="E662" s="67"/>
      <c r="F662" s="191"/>
      <c r="G662" s="189"/>
    </row>
    <row r="663" spans="1:7" ht="12.75" outlineLevel="1">
      <c r="A663" s="82"/>
      <c r="B663" s="82"/>
      <c r="C663" s="70">
        <v>4300</v>
      </c>
      <c r="D663" s="121" t="s">
        <v>141</v>
      </c>
      <c r="E663" s="67">
        <f>10900-2000-1000</f>
        <v>7900</v>
      </c>
      <c r="F663" s="191">
        <v>4430</v>
      </c>
      <c r="G663" s="189">
        <f t="shared" si="2"/>
        <v>0.56</v>
      </c>
    </row>
    <row r="664" spans="1:7" ht="12.75" outlineLevel="1">
      <c r="A664" s="82"/>
      <c r="B664" s="82"/>
      <c r="C664" s="70"/>
      <c r="D664" s="121"/>
      <c r="E664" s="67"/>
      <c r="F664" s="191"/>
      <c r="G664" s="189"/>
    </row>
    <row r="665" spans="1:7" ht="22.5" outlineLevel="1">
      <c r="A665" s="82"/>
      <c r="B665" s="82"/>
      <c r="C665" s="70">
        <v>4350</v>
      </c>
      <c r="D665" s="121" t="s">
        <v>257</v>
      </c>
      <c r="E665" s="67">
        <v>1000</v>
      </c>
      <c r="F665" s="191">
        <v>880</v>
      </c>
      <c r="G665" s="189">
        <f t="shared" si="2"/>
        <v>0.88</v>
      </c>
    </row>
    <row r="666" spans="1:7" ht="12.75" outlineLevel="1">
      <c r="A666" s="82"/>
      <c r="B666" s="82"/>
      <c r="C666" s="70"/>
      <c r="D666" s="121"/>
      <c r="E666" s="67"/>
      <c r="F666" s="191"/>
      <c r="G666" s="189"/>
    </row>
    <row r="667" spans="1:7" ht="12.75" outlineLevel="1">
      <c r="A667" s="82"/>
      <c r="B667" s="82"/>
      <c r="C667" s="70">
        <v>4410</v>
      </c>
      <c r="D667" s="121" t="s">
        <v>26</v>
      </c>
      <c r="E667" s="67">
        <v>1030</v>
      </c>
      <c r="F667" s="191">
        <v>667</v>
      </c>
      <c r="G667" s="189">
        <f t="shared" si="2"/>
        <v>0.65</v>
      </c>
    </row>
    <row r="668" spans="1:7" ht="12.75" outlineLevel="1">
      <c r="A668" s="82"/>
      <c r="B668" s="82"/>
      <c r="C668" s="70"/>
      <c r="D668" s="121"/>
      <c r="E668" s="67"/>
      <c r="F668" s="191"/>
      <c r="G668" s="189"/>
    </row>
    <row r="669" spans="1:7" ht="12.75" outlineLevel="1">
      <c r="A669" s="82"/>
      <c r="B669" s="82"/>
      <c r="C669" s="70">
        <v>4430</v>
      </c>
      <c r="D669" s="121" t="s">
        <v>27</v>
      </c>
      <c r="E669" s="67">
        <v>240</v>
      </c>
      <c r="F669" s="191"/>
      <c r="G669" s="189">
        <f t="shared" si="2"/>
        <v>0</v>
      </c>
    </row>
    <row r="670" spans="1:7" ht="12.75" outlineLevel="1">
      <c r="A670" s="82"/>
      <c r="B670" s="82"/>
      <c r="C670" s="70"/>
      <c r="D670" s="121"/>
      <c r="E670" s="67"/>
      <c r="F670" s="191"/>
      <c r="G670" s="189"/>
    </row>
    <row r="671" spans="1:7" ht="22.5" outlineLevel="1">
      <c r="A671" s="82"/>
      <c r="B671" s="82"/>
      <c r="C671" s="70">
        <v>4440</v>
      </c>
      <c r="D671" s="121" t="s">
        <v>28</v>
      </c>
      <c r="E671" s="67">
        <v>52484</v>
      </c>
      <c r="F671" s="191">
        <v>22774</v>
      </c>
      <c r="G671" s="189">
        <f t="shared" si="2"/>
        <v>0.43</v>
      </c>
    </row>
    <row r="672" spans="1:7" ht="12.75" outlineLevel="1">
      <c r="A672" s="82"/>
      <c r="B672" s="82"/>
      <c r="C672" s="70"/>
      <c r="D672" s="121"/>
      <c r="E672" s="67"/>
      <c r="F672" s="191"/>
      <c r="G672" s="189"/>
    </row>
    <row r="673" spans="1:7" ht="22.5" outlineLevel="1">
      <c r="A673" s="82"/>
      <c r="B673" s="82"/>
      <c r="C673" s="83">
        <v>6060</v>
      </c>
      <c r="D673" s="127" t="s">
        <v>196</v>
      </c>
      <c r="E673" s="67">
        <v>4500</v>
      </c>
      <c r="F673" s="191">
        <v>0</v>
      </c>
      <c r="G673" s="189">
        <f t="shared" si="2"/>
        <v>0</v>
      </c>
    </row>
    <row r="674" spans="1:7" ht="12.75">
      <c r="A674" s="82"/>
      <c r="B674" s="82" t="s">
        <v>142</v>
      </c>
      <c r="C674" s="70"/>
      <c r="D674" s="121"/>
      <c r="E674" s="67"/>
      <c r="F674" s="191"/>
      <c r="G674" s="189"/>
    </row>
    <row r="675" spans="1:7" ht="22.5">
      <c r="A675" s="82"/>
      <c r="B675" s="82"/>
      <c r="C675" s="70" t="s">
        <v>55</v>
      </c>
      <c r="D675" s="130" t="s">
        <v>143</v>
      </c>
      <c r="E675" s="67">
        <f>SUM(E677:E681)</f>
        <v>14600</v>
      </c>
      <c r="F675" s="191">
        <f>SUM(F677:F681)</f>
        <v>0</v>
      </c>
      <c r="G675" s="189">
        <f t="shared" si="2"/>
        <v>0</v>
      </c>
    </row>
    <row r="676" spans="1:7" ht="12.75" outlineLevel="1">
      <c r="A676" s="82"/>
      <c r="B676" s="82"/>
      <c r="C676" s="70"/>
      <c r="D676" s="121"/>
      <c r="E676" s="67"/>
      <c r="F676" s="191"/>
      <c r="G676" s="189"/>
    </row>
    <row r="677" spans="1:7" ht="22.5" outlineLevel="1">
      <c r="A677" s="82"/>
      <c r="B677" s="82"/>
      <c r="C677" s="70">
        <v>4010</v>
      </c>
      <c r="D677" s="121" t="s">
        <v>20</v>
      </c>
      <c r="E677" s="67">
        <v>12130</v>
      </c>
      <c r="F677" s="191"/>
      <c r="G677" s="189">
        <f t="shared" si="2"/>
        <v>0</v>
      </c>
    </row>
    <row r="678" spans="1:7" ht="12.75" outlineLevel="1">
      <c r="A678" s="82"/>
      <c r="B678" s="82"/>
      <c r="C678" s="70"/>
      <c r="D678" s="121"/>
      <c r="E678" s="67"/>
      <c r="F678" s="191"/>
      <c r="G678" s="189"/>
    </row>
    <row r="679" spans="1:7" ht="12.75" outlineLevel="1">
      <c r="A679" s="82"/>
      <c r="B679" s="82"/>
      <c r="C679" s="70">
        <v>4110</v>
      </c>
      <c r="D679" s="121" t="s">
        <v>118</v>
      </c>
      <c r="E679" s="67">
        <v>2170</v>
      </c>
      <c r="F679" s="191"/>
      <c r="G679" s="189">
        <f t="shared" si="2"/>
        <v>0</v>
      </c>
    </row>
    <row r="680" spans="1:7" ht="12.75" outlineLevel="1">
      <c r="A680" s="82"/>
      <c r="B680" s="82"/>
      <c r="C680" s="70"/>
      <c r="D680" s="121"/>
      <c r="E680" s="67"/>
      <c r="F680" s="191"/>
      <c r="G680" s="189"/>
    </row>
    <row r="681" spans="1:7" ht="12.75" outlineLevel="1">
      <c r="A681" s="82"/>
      <c r="B681" s="82"/>
      <c r="C681" s="70">
        <v>4120</v>
      </c>
      <c r="D681" s="121" t="s">
        <v>23</v>
      </c>
      <c r="E681" s="67">
        <v>300</v>
      </c>
      <c r="F681" s="191"/>
      <c r="G681" s="189">
        <f t="shared" si="2"/>
        <v>0</v>
      </c>
    </row>
    <row r="682" spans="1:7" ht="12.75">
      <c r="A682" s="82"/>
      <c r="B682" s="82"/>
      <c r="C682" s="70"/>
      <c r="D682" s="121"/>
      <c r="E682" s="67"/>
      <c r="F682" s="191"/>
      <c r="G682" s="189"/>
    </row>
    <row r="683" spans="1:7" ht="22.5">
      <c r="A683" s="82"/>
      <c r="B683" s="82"/>
      <c r="C683" s="70" t="s">
        <v>55</v>
      </c>
      <c r="D683" s="130" t="s">
        <v>144</v>
      </c>
      <c r="E683" s="67">
        <f>SUM(E685:E693)</f>
        <v>44473</v>
      </c>
      <c r="F683" s="191">
        <f>SUM(F685:F693)</f>
        <v>22462</v>
      </c>
      <c r="G683" s="189">
        <f t="shared" si="2"/>
        <v>0.51</v>
      </c>
    </row>
    <row r="684" spans="1:7" ht="12.75" outlineLevel="1">
      <c r="A684" s="82"/>
      <c r="B684" s="82"/>
      <c r="C684" s="70"/>
      <c r="D684" s="121"/>
      <c r="E684" s="67"/>
      <c r="F684" s="191"/>
      <c r="G684" s="189"/>
    </row>
    <row r="685" spans="1:7" ht="22.5" outlineLevel="1">
      <c r="A685" s="82"/>
      <c r="B685" s="82"/>
      <c r="C685" s="70">
        <v>4010</v>
      </c>
      <c r="D685" s="121" t="s">
        <v>20</v>
      </c>
      <c r="E685" s="67">
        <v>34000</v>
      </c>
      <c r="F685" s="191">
        <v>15972</v>
      </c>
      <c r="G685" s="189">
        <f t="shared" si="2"/>
        <v>0.47</v>
      </c>
    </row>
    <row r="686" spans="1:7" ht="12.75" outlineLevel="1">
      <c r="A686" s="82"/>
      <c r="B686" s="82"/>
      <c r="C686" s="70"/>
      <c r="D686" s="121"/>
      <c r="E686" s="67"/>
      <c r="F686" s="191"/>
      <c r="G686" s="189"/>
    </row>
    <row r="687" spans="1:7" ht="12.75" outlineLevel="1">
      <c r="A687" s="82"/>
      <c r="B687" s="82"/>
      <c r="C687" s="70">
        <v>4040</v>
      </c>
      <c r="D687" s="121" t="s">
        <v>21</v>
      </c>
      <c r="E687" s="67">
        <v>2350</v>
      </c>
      <c r="F687" s="191">
        <v>2343</v>
      </c>
      <c r="G687" s="212">
        <f t="shared" si="2"/>
        <v>0.997</v>
      </c>
    </row>
    <row r="688" spans="1:7" ht="12.75" outlineLevel="1">
      <c r="A688" s="82"/>
      <c r="B688" s="82"/>
      <c r="C688" s="70"/>
      <c r="D688" s="121"/>
      <c r="E688" s="67"/>
      <c r="F688" s="191"/>
      <c r="G688" s="189"/>
    </row>
    <row r="689" spans="1:7" ht="12.75" outlineLevel="1">
      <c r="A689" s="82"/>
      <c r="B689" s="82"/>
      <c r="C689" s="70">
        <v>4110</v>
      </c>
      <c r="D689" s="121" t="s">
        <v>118</v>
      </c>
      <c r="E689" s="67">
        <v>6500</v>
      </c>
      <c r="F689" s="191">
        <v>3149</v>
      </c>
      <c r="G689" s="189">
        <f t="shared" si="2"/>
        <v>0.48</v>
      </c>
    </row>
    <row r="690" spans="1:7" ht="12.75" outlineLevel="1">
      <c r="A690" s="82"/>
      <c r="B690" s="82"/>
      <c r="C690" s="70"/>
      <c r="D690" s="121"/>
      <c r="E690" s="67"/>
      <c r="F690" s="191"/>
      <c r="G690" s="189"/>
    </row>
    <row r="691" spans="1:7" ht="12.75" outlineLevel="1">
      <c r="A691" s="82"/>
      <c r="B691" s="82"/>
      <c r="C691" s="70">
        <v>4120</v>
      </c>
      <c r="D691" s="121" t="s">
        <v>23</v>
      </c>
      <c r="E691" s="67">
        <v>890</v>
      </c>
      <c r="F691" s="191">
        <v>448</v>
      </c>
      <c r="G691" s="189">
        <f t="shared" si="2"/>
        <v>0.5</v>
      </c>
    </row>
    <row r="692" spans="1:7" ht="12.75" outlineLevel="1">
      <c r="A692" s="82"/>
      <c r="B692" s="82"/>
      <c r="C692" s="70"/>
      <c r="D692" s="121"/>
      <c r="E692" s="67"/>
      <c r="F692" s="191"/>
      <c r="G692" s="189"/>
    </row>
    <row r="693" spans="1:7" ht="22.5" outlineLevel="1">
      <c r="A693" s="82"/>
      <c r="B693" s="82"/>
      <c r="C693" s="70">
        <v>4440</v>
      </c>
      <c r="D693" s="121" t="s">
        <v>28</v>
      </c>
      <c r="E693" s="67">
        <v>733</v>
      </c>
      <c r="F693" s="191">
        <v>550</v>
      </c>
      <c r="G693" s="189">
        <f t="shared" si="2"/>
        <v>0.75</v>
      </c>
    </row>
    <row r="694" spans="1:7" ht="12.75">
      <c r="A694" s="82"/>
      <c r="B694" s="82"/>
      <c r="C694" s="70"/>
      <c r="D694" s="121"/>
      <c r="E694" s="67"/>
      <c r="F694" s="191"/>
      <c r="G694" s="189"/>
    </row>
    <row r="695" spans="1:7" ht="12.75">
      <c r="A695" s="82"/>
      <c r="B695" s="82"/>
      <c r="C695" s="70"/>
      <c r="D695" s="121"/>
      <c r="E695" s="67"/>
      <c r="F695" s="191"/>
      <c r="G695" s="189"/>
    </row>
    <row r="696" spans="1:7" ht="12.75">
      <c r="A696" s="82"/>
      <c r="B696" s="82"/>
      <c r="C696" s="70" t="s">
        <v>55</v>
      </c>
      <c r="D696" s="130" t="s">
        <v>145</v>
      </c>
      <c r="E696" s="67">
        <f>SUM(E697:E726)</f>
        <v>141234</v>
      </c>
      <c r="F696" s="67">
        <f>SUM(F697:F726)</f>
        <v>72215</v>
      </c>
      <c r="G696" s="189">
        <f t="shared" si="2"/>
        <v>0.51</v>
      </c>
    </row>
    <row r="697" spans="1:7" ht="12.75" outlineLevel="1">
      <c r="A697" s="82"/>
      <c r="B697" s="82"/>
      <c r="C697" s="70"/>
      <c r="D697" s="121"/>
      <c r="E697" s="67"/>
      <c r="F697" s="191"/>
      <c r="G697" s="189"/>
    </row>
    <row r="698" spans="1:7" ht="22.5" outlineLevel="1">
      <c r="A698" s="82"/>
      <c r="B698" s="82"/>
      <c r="C698" s="70">
        <v>3020</v>
      </c>
      <c r="D698" s="121" t="s">
        <v>197</v>
      </c>
      <c r="E698" s="67">
        <v>1200</v>
      </c>
      <c r="F698" s="191">
        <v>0</v>
      </c>
      <c r="G698" s="189">
        <f t="shared" si="2"/>
        <v>0</v>
      </c>
    </row>
    <row r="699" spans="1:7" ht="12.75" outlineLevel="1">
      <c r="A699" s="82"/>
      <c r="B699" s="82"/>
      <c r="C699" s="70"/>
      <c r="D699" s="121"/>
      <c r="E699" s="67"/>
      <c r="F699" s="191"/>
      <c r="G699" s="189"/>
    </row>
    <row r="700" spans="1:7" ht="22.5" outlineLevel="1">
      <c r="A700" s="82"/>
      <c r="B700" s="82"/>
      <c r="C700" s="70">
        <v>4010</v>
      </c>
      <c r="D700" s="121" t="s">
        <v>20</v>
      </c>
      <c r="E700" s="67">
        <v>82150</v>
      </c>
      <c r="F700" s="191">
        <v>42235</v>
      </c>
      <c r="G700" s="189">
        <f t="shared" si="2"/>
        <v>0.51</v>
      </c>
    </row>
    <row r="701" spans="1:7" ht="12.75" outlineLevel="1">
      <c r="A701" s="82"/>
      <c r="B701" s="82"/>
      <c r="C701" s="70"/>
      <c r="D701" s="121"/>
      <c r="E701" s="67"/>
      <c r="F701" s="191"/>
      <c r="G701" s="189"/>
    </row>
    <row r="702" spans="1:7" ht="12.75" outlineLevel="1">
      <c r="A702" s="82"/>
      <c r="B702" s="82"/>
      <c r="C702" s="70">
        <v>4040</v>
      </c>
      <c r="D702" s="121" t="s">
        <v>21</v>
      </c>
      <c r="E702" s="67">
        <v>6800</v>
      </c>
      <c r="F702" s="191">
        <v>6253</v>
      </c>
      <c r="G702" s="189">
        <f t="shared" si="2"/>
        <v>0.92</v>
      </c>
    </row>
    <row r="703" spans="1:7" ht="12.75" outlineLevel="1">
      <c r="A703" s="82"/>
      <c r="B703" s="82"/>
      <c r="C703" s="70"/>
      <c r="D703" s="121"/>
      <c r="E703" s="67"/>
      <c r="F703" s="191"/>
      <c r="G703" s="189"/>
    </row>
    <row r="704" spans="1:7" ht="12.75" outlineLevel="1">
      <c r="A704" s="82"/>
      <c r="B704" s="82"/>
      <c r="C704" s="70">
        <v>4110</v>
      </c>
      <c r="D704" s="121" t="s">
        <v>118</v>
      </c>
      <c r="E704" s="67">
        <v>15031</v>
      </c>
      <c r="F704" s="191">
        <v>8268</v>
      </c>
      <c r="G704" s="189">
        <f t="shared" si="2"/>
        <v>0.55</v>
      </c>
    </row>
    <row r="705" spans="1:7" ht="12.75" outlineLevel="1">
      <c r="A705" s="82"/>
      <c r="B705" s="82"/>
      <c r="C705" s="70"/>
      <c r="D705" s="121"/>
      <c r="E705" s="67"/>
      <c r="F705" s="191"/>
      <c r="G705" s="189"/>
    </row>
    <row r="706" spans="1:7" ht="12.75" outlineLevel="1">
      <c r="A706" s="82"/>
      <c r="B706" s="82"/>
      <c r="C706" s="70">
        <v>4120</v>
      </c>
      <c r="D706" s="121" t="s">
        <v>23</v>
      </c>
      <c r="E706" s="67">
        <v>2133</v>
      </c>
      <c r="F706" s="191">
        <v>1187</v>
      </c>
      <c r="G706" s="189">
        <f t="shared" si="2"/>
        <v>0.56</v>
      </c>
    </row>
    <row r="707" spans="1:7" ht="12.75" outlineLevel="1">
      <c r="A707" s="82"/>
      <c r="B707" s="82"/>
      <c r="C707" s="70"/>
      <c r="D707" s="121"/>
      <c r="E707" s="67"/>
      <c r="F707" s="191"/>
      <c r="G707" s="189"/>
    </row>
    <row r="708" spans="1:7" ht="12.75" outlineLevel="1">
      <c r="A708" s="82"/>
      <c r="B708" s="82"/>
      <c r="C708" s="70">
        <v>4170</v>
      </c>
      <c r="D708" s="121" t="s">
        <v>207</v>
      </c>
      <c r="E708" s="67">
        <v>2000</v>
      </c>
      <c r="F708" s="191">
        <v>276</v>
      </c>
      <c r="G708" s="189">
        <f t="shared" si="2"/>
        <v>0.14</v>
      </c>
    </row>
    <row r="709" spans="1:7" ht="12.75" outlineLevel="1">
      <c r="A709" s="82"/>
      <c r="B709" s="82"/>
      <c r="C709" s="70"/>
      <c r="D709" s="121"/>
      <c r="E709" s="67"/>
      <c r="F709" s="191"/>
      <c r="G709" s="189"/>
    </row>
    <row r="710" spans="1:7" ht="12.75" outlineLevel="1">
      <c r="A710" s="82"/>
      <c r="B710" s="82"/>
      <c r="C710" s="70">
        <v>4210</v>
      </c>
      <c r="D710" s="121" t="s">
        <v>14</v>
      </c>
      <c r="E710" s="67">
        <v>11000</v>
      </c>
      <c r="F710" s="191">
        <v>4929</v>
      </c>
      <c r="G710" s="189">
        <f t="shared" si="2"/>
        <v>0.45</v>
      </c>
    </row>
    <row r="711" spans="1:7" ht="12.75" outlineLevel="1">
      <c r="A711" s="82"/>
      <c r="B711" s="82"/>
      <c r="C711" s="70"/>
      <c r="D711" s="121"/>
      <c r="E711" s="67"/>
      <c r="F711" s="191"/>
      <c r="G711" s="189"/>
    </row>
    <row r="712" spans="1:7" ht="12.75" outlineLevel="1">
      <c r="A712" s="82"/>
      <c r="B712" s="82"/>
      <c r="C712" s="70">
        <v>4260</v>
      </c>
      <c r="D712" s="121" t="s">
        <v>24</v>
      </c>
      <c r="E712" s="67">
        <v>3150</v>
      </c>
      <c r="F712" s="191">
        <v>777</v>
      </c>
      <c r="G712" s="189">
        <f t="shared" si="2"/>
        <v>0.25</v>
      </c>
    </row>
    <row r="713" spans="1:7" ht="12.75" outlineLevel="1">
      <c r="A713" s="82"/>
      <c r="B713" s="82"/>
      <c r="C713" s="70"/>
      <c r="D713" s="121"/>
      <c r="E713" s="67"/>
      <c r="F713" s="191"/>
      <c r="G713" s="189"/>
    </row>
    <row r="714" spans="1:7" ht="12.75" outlineLevel="1">
      <c r="A714" s="82"/>
      <c r="B714" s="82"/>
      <c r="C714" s="70">
        <v>4270</v>
      </c>
      <c r="D714" s="121" t="s">
        <v>32</v>
      </c>
      <c r="E714" s="67">
        <v>300</v>
      </c>
      <c r="F714" s="191">
        <v>213</v>
      </c>
      <c r="G714" s="189">
        <f>F714/E714</f>
        <v>0.71</v>
      </c>
    </row>
    <row r="715" spans="1:7" ht="12.75" outlineLevel="1">
      <c r="A715" s="82"/>
      <c r="B715" s="82"/>
      <c r="C715" s="70"/>
      <c r="D715" s="121"/>
      <c r="E715" s="67"/>
      <c r="F715" s="191"/>
      <c r="G715" s="189"/>
    </row>
    <row r="716" spans="1:7" ht="12.75" outlineLevel="1">
      <c r="A716" s="82"/>
      <c r="B716" s="82"/>
      <c r="C716" s="70">
        <v>4300</v>
      </c>
      <c r="D716" s="121" t="s">
        <v>141</v>
      </c>
      <c r="E716" s="67">
        <f>10900-2000-1000</f>
        <v>7900</v>
      </c>
      <c r="F716" s="191">
        <v>4430</v>
      </c>
      <c r="G716" s="189">
        <f>F716/E716</f>
        <v>0.56</v>
      </c>
    </row>
    <row r="717" spans="1:7" ht="12.75" outlineLevel="1">
      <c r="A717" s="82"/>
      <c r="B717" s="82"/>
      <c r="C717" s="70"/>
      <c r="D717" s="121"/>
      <c r="E717" s="67"/>
      <c r="F717" s="191"/>
      <c r="G717" s="189"/>
    </row>
    <row r="718" spans="1:7" ht="22.5" outlineLevel="1">
      <c r="A718" s="82"/>
      <c r="B718" s="82"/>
      <c r="C718" s="70">
        <v>4350</v>
      </c>
      <c r="D718" s="121" t="s">
        <v>257</v>
      </c>
      <c r="E718" s="67">
        <v>1000</v>
      </c>
      <c r="F718" s="191">
        <v>880</v>
      </c>
      <c r="G718" s="189">
        <f>F718/E718</f>
        <v>0.88</v>
      </c>
    </row>
    <row r="719" spans="1:7" ht="12.75" outlineLevel="1">
      <c r="A719" s="82"/>
      <c r="B719" s="82"/>
      <c r="C719" s="70"/>
      <c r="D719" s="121"/>
      <c r="E719" s="67"/>
      <c r="F719" s="191"/>
      <c r="G719" s="189"/>
    </row>
    <row r="720" spans="1:7" ht="12.75" outlineLevel="1">
      <c r="A720" s="82"/>
      <c r="B720" s="82"/>
      <c r="C720" s="70">
        <v>4410</v>
      </c>
      <c r="D720" s="121" t="s">
        <v>26</v>
      </c>
      <c r="E720" s="67">
        <v>1030</v>
      </c>
      <c r="F720" s="191">
        <v>667</v>
      </c>
      <c r="G720" s="189">
        <f>F720/E720</f>
        <v>0.65</v>
      </c>
    </row>
    <row r="721" spans="1:7" ht="12.75" outlineLevel="1">
      <c r="A721" s="82"/>
      <c r="B721" s="82"/>
      <c r="C721" s="70"/>
      <c r="D721" s="121"/>
      <c r="E721" s="67"/>
      <c r="F721" s="191"/>
      <c r="G721" s="189"/>
    </row>
    <row r="722" spans="1:7" ht="12.75" outlineLevel="1">
      <c r="A722" s="82"/>
      <c r="B722" s="82"/>
      <c r="C722" s="70">
        <v>4430</v>
      </c>
      <c r="D722" s="121" t="s">
        <v>27</v>
      </c>
      <c r="E722" s="67">
        <v>240</v>
      </c>
      <c r="F722" s="191">
        <v>0</v>
      </c>
      <c r="G722" s="189">
        <f>F722/E722</f>
        <v>0</v>
      </c>
    </row>
    <row r="723" spans="1:7" ht="12.75" outlineLevel="1">
      <c r="A723" s="82"/>
      <c r="B723" s="82"/>
      <c r="C723" s="70"/>
      <c r="D723" s="121"/>
      <c r="E723" s="67"/>
      <c r="F723" s="191"/>
      <c r="G723" s="189"/>
    </row>
    <row r="724" spans="1:7" ht="22.5" outlineLevel="1">
      <c r="A724" s="82"/>
      <c r="B724" s="82"/>
      <c r="C724" s="70">
        <v>4440</v>
      </c>
      <c r="D724" s="121" t="s">
        <v>28</v>
      </c>
      <c r="E724" s="67">
        <v>2800</v>
      </c>
      <c r="F724" s="191">
        <v>2100</v>
      </c>
      <c r="G724" s="189">
        <f>F724/E724</f>
        <v>0.75</v>
      </c>
    </row>
    <row r="725" spans="1:7" ht="12.75" outlineLevel="1">
      <c r="A725" s="82"/>
      <c r="B725" s="82"/>
      <c r="C725" s="70"/>
      <c r="D725" s="121"/>
      <c r="E725" s="67"/>
      <c r="F725" s="191"/>
      <c r="G725" s="189"/>
    </row>
    <row r="726" spans="1:7" ht="22.5" outlineLevel="1">
      <c r="A726" s="82"/>
      <c r="B726" s="82"/>
      <c r="C726" s="83">
        <v>6060</v>
      </c>
      <c r="D726" s="127" t="s">
        <v>196</v>
      </c>
      <c r="E726" s="67">
        <v>4500</v>
      </c>
      <c r="F726" s="191">
        <v>0</v>
      </c>
      <c r="G726" s="189">
        <f>F726/E726</f>
        <v>0</v>
      </c>
    </row>
    <row r="727" spans="1:7" ht="12.75" outlineLevel="1">
      <c r="A727" s="82"/>
      <c r="B727" s="82"/>
      <c r="C727" s="83" t="s">
        <v>174</v>
      </c>
      <c r="D727" s="127"/>
      <c r="E727" s="67"/>
      <c r="F727" s="191"/>
      <c r="G727" s="189"/>
    </row>
    <row r="728" spans="1:7" ht="12.75" outlineLevel="1">
      <c r="A728" s="82"/>
      <c r="B728" s="82"/>
      <c r="C728" s="83"/>
      <c r="D728" s="128" t="s">
        <v>258</v>
      </c>
      <c r="E728" s="67">
        <f>SUM(E730)</f>
        <v>9324</v>
      </c>
      <c r="F728" s="67">
        <f>SUM(F730)</f>
        <v>0</v>
      </c>
      <c r="G728" s="189">
        <f>F728/E728</f>
        <v>0</v>
      </c>
    </row>
    <row r="729" spans="1:7" ht="12.75" outlineLevel="1">
      <c r="A729" s="82"/>
      <c r="B729" s="82"/>
      <c r="C729" s="83"/>
      <c r="D729" s="127"/>
      <c r="E729" s="67"/>
      <c r="F729" s="191"/>
      <c r="G729" s="189"/>
    </row>
    <row r="730" spans="1:7" ht="22.5" outlineLevel="1">
      <c r="A730" s="82"/>
      <c r="B730" s="82"/>
      <c r="C730" s="70">
        <v>4440</v>
      </c>
      <c r="D730" s="121" t="s">
        <v>28</v>
      </c>
      <c r="E730" s="67">
        <v>9324</v>
      </c>
      <c r="F730" s="191"/>
      <c r="G730" s="189">
        <f>F730/E730</f>
        <v>0</v>
      </c>
    </row>
    <row r="731" spans="1:7" ht="12.75" outlineLevel="1">
      <c r="A731" s="82"/>
      <c r="B731" s="82"/>
      <c r="C731" s="83"/>
      <c r="D731" s="127"/>
      <c r="E731" s="67"/>
      <c r="F731" s="191"/>
      <c r="G731" s="189"/>
    </row>
    <row r="732" spans="1:7" ht="12.75" outlineLevel="1">
      <c r="A732" s="82"/>
      <c r="B732" s="82"/>
      <c r="C732" s="83"/>
      <c r="D732" s="128" t="s">
        <v>259</v>
      </c>
      <c r="E732" s="67">
        <f>SUM(E734)</f>
        <v>28749</v>
      </c>
      <c r="F732" s="67">
        <f>SUM(F734)</f>
        <v>20124</v>
      </c>
      <c r="G732" s="189">
        <f>F732/E732</f>
        <v>0.7</v>
      </c>
    </row>
    <row r="733" spans="1:7" ht="12.75" outlineLevel="1">
      <c r="A733" s="82"/>
      <c r="B733" s="82"/>
      <c r="C733" s="83"/>
      <c r="D733" s="127"/>
      <c r="E733" s="67"/>
      <c r="F733" s="191"/>
      <c r="G733" s="189"/>
    </row>
    <row r="734" spans="1:7" ht="22.5" outlineLevel="1">
      <c r="A734" s="82"/>
      <c r="B734" s="82"/>
      <c r="C734" s="70">
        <v>4440</v>
      </c>
      <c r="D734" s="121" t="s">
        <v>28</v>
      </c>
      <c r="E734" s="67">
        <v>28749</v>
      </c>
      <c r="F734" s="191">
        <v>20124</v>
      </c>
      <c r="G734" s="189">
        <f>F734/E734</f>
        <v>0.7</v>
      </c>
    </row>
    <row r="735" spans="1:7" ht="12.75" outlineLevel="1">
      <c r="A735" s="82"/>
      <c r="B735" s="82"/>
      <c r="C735" s="83"/>
      <c r="D735" s="127"/>
      <c r="E735" s="67"/>
      <c r="F735" s="191"/>
      <c r="G735" s="189"/>
    </row>
    <row r="736" spans="1:7" ht="12.75" outlineLevel="1">
      <c r="A736" s="82"/>
      <c r="B736" s="82"/>
      <c r="C736" s="83"/>
      <c r="D736" s="128" t="s">
        <v>260</v>
      </c>
      <c r="E736" s="67">
        <f>SUM(E738)</f>
        <v>777</v>
      </c>
      <c r="F736" s="67">
        <f>SUM(F738)</f>
        <v>0</v>
      </c>
      <c r="G736" s="189">
        <f>F736/E736</f>
        <v>0</v>
      </c>
    </row>
    <row r="737" spans="1:7" ht="12.75" outlineLevel="1">
      <c r="A737" s="82"/>
      <c r="B737" s="82"/>
      <c r="C737" s="83"/>
      <c r="D737" s="127"/>
      <c r="E737" s="67"/>
      <c r="F737" s="191"/>
      <c r="G737" s="189"/>
    </row>
    <row r="738" spans="1:7" ht="22.5" outlineLevel="1">
      <c r="A738" s="82"/>
      <c r="B738" s="82"/>
      <c r="C738" s="70">
        <v>4440</v>
      </c>
      <c r="D738" s="121" t="s">
        <v>28</v>
      </c>
      <c r="E738" s="67">
        <v>777</v>
      </c>
      <c r="F738" s="191">
        <v>0</v>
      </c>
      <c r="G738" s="189">
        <f>F738/E738</f>
        <v>0</v>
      </c>
    </row>
    <row r="739" spans="1:7" ht="12.75" outlineLevel="1">
      <c r="A739" s="82"/>
      <c r="B739" s="82"/>
      <c r="C739" s="83"/>
      <c r="D739" s="127"/>
      <c r="E739" s="67"/>
      <c r="F739" s="191"/>
      <c r="G739" s="189"/>
    </row>
    <row r="740" spans="1:7" ht="12.75" outlineLevel="1">
      <c r="A740" s="82"/>
      <c r="B740" s="82"/>
      <c r="C740" s="83"/>
      <c r="D740" s="128" t="s">
        <v>261</v>
      </c>
      <c r="E740" s="67">
        <f>SUM(E742)</f>
        <v>10101</v>
      </c>
      <c r="F740" s="67">
        <f>SUM(F742)</f>
        <v>0</v>
      </c>
      <c r="G740" s="189">
        <f>F740/E740</f>
        <v>0</v>
      </c>
    </row>
    <row r="741" spans="1:7" ht="12.75" outlineLevel="1">
      <c r="A741" s="82"/>
      <c r="B741" s="82"/>
      <c r="C741" s="83"/>
      <c r="D741" s="127"/>
      <c r="E741" s="67"/>
      <c r="F741" s="191"/>
      <c r="G741" s="189"/>
    </row>
    <row r="742" spans="1:7" ht="22.5" outlineLevel="1">
      <c r="A742" s="82"/>
      <c r="B742" s="82"/>
      <c r="C742" s="70">
        <v>4440</v>
      </c>
      <c r="D742" s="121" t="s">
        <v>28</v>
      </c>
      <c r="E742" s="67">
        <v>10101</v>
      </c>
      <c r="F742" s="191">
        <v>0</v>
      </c>
      <c r="G742" s="189">
        <f>F742/E742</f>
        <v>0</v>
      </c>
    </row>
    <row r="743" spans="1:7" ht="12.75" outlineLevel="1">
      <c r="A743" s="82"/>
      <c r="B743" s="82"/>
      <c r="C743" s="83"/>
      <c r="D743" s="127"/>
      <c r="E743" s="67"/>
      <c r="F743" s="191"/>
      <c r="G743" s="189"/>
    </row>
    <row r="744" spans="1:7" s="100" customFormat="1" ht="12.75">
      <c r="A744" s="74">
        <v>803</v>
      </c>
      <c r="B744" s="74"/>
      <c r="C744" s="75"/>
      <c r="D744" s="126" t="s">
        <v>182</v>
      </c>
      <c r="E744" s="141">
        <f>E746</f>
        <v>38936</v>
      </c>
      <c r="F744" s="196">
        <f>F746</f>
        <v>23776</v>
      </c>
      <c r="G744" s="189">
        <f>F744/E744</f>
        <v>0.61</v>
      </c>
    </row>
    <row r="745" spans="1:7" ht="12.75">
      <c r="A745" s="101"/>
      <c r="B745" s="101"/>
      <c r="C745" s="102"/>
      <c r="D745" s="125"/>
      <c r="E745" s="146"/>
      <c r="F745" s="199"/>
      <c r="G745" s="189"/>
    </row>
    <row r="746" spans="1:7" s="97" customFormat="1" ht="22.5">
      <c r="A746" s="78"/>
      <c r="B746" s="78">
        <v>80309</v>
      </c>
      <c r="C746" s="79"/>
      <c r="D746" s="124" t="s">
        <v>183</v>
      </c>
      <c r="E746" s="145">
        <f>SUM(E748:E762)</f>
        <v>38936</v>
      </c>
      <c r="F746" s="145">
        <f>SUM(F748:F762)</f>
        <v>23776</v>
      </c>
      <c r="G746" s="189">
        <f>F746/E746</f>
        <v>0.61</v>
      </c>
    </row>
    <row r="747" spans="1:7" ht="12.75" outlineLevel="1">
      <c r="A747" s="82"/>
      <c r="B747" s="82"/>
      <c r="C747" s="70"/>
      <c r="D747" s="121"/>
      <c r="E747" s="67"/>
      <c r="F747" s="191"/>
      <c r="G747" s="189"/>
    </row>
    <row r="748" spans="1:7" ht="12.75" outlineLevel="1">
      <c r="A748" s="82"/>
      <c r="B748" s="82"/>
      <c r="C748" s="70">
        <v>3218</v>
      </c>
      <c r="D748" s="121" t="s">
        <v>184</v>
      </c>
      <c r="E748" s="67">
        <v>28350</v>
      </c>
      <c r="F748" s="191">
        <v>17348</v>
      </c>
      <c r="G748" s="189">
        <f>F748/E748</f>
        <v>0.61</v>
      </c>
    </row>
    <row r="749" spans="1:7" ht="12.75" outlineLevel="1">
      <c r="A749" s="82"/>
      <c r="B749" s="82"/>
      <c r="C749" s="70"/>
      <c r="D749" s="121"/>
      <c r="E749" s="67"/>
      <c r="F749" s="191"/>
      <c r="G749" s="189"/>
    </row>
    <row r="750" spans="1:7" ht="12.75" outlineLevel="1">
      <c r="A750" s="82"/>
      <c r="B750" s="82"/>
      <c r="C750" s="70">
        <v>3219</v>
      </c>
      <c r="D750" s="121" t="s">
        <v>184</v>
      </c>
      <c r="E750" s="67">
        <v>9450</v>
      </c>
      <c r="F750" s="191">
        <v>5782</v>
      </c>
      <c r="G750" s="189">
        <f>F750/E750</f>
        <v>0.61</v>
      </c>
    </row>
    <row r="751" spans="1:7" ht="12.75" outlineLevel="1">
      <c r="A751" s="82"/>
      <c r="B751" s="82"/>
      <c r="C751" s="70"/>
      <c r="D751" s="121"/>
      <c r="E751" s="67"/>
      <c r="F751" s="191"/>
      <c r="G751" s="189"/>
    </row>
    <row r="752" spans="1:7" ht="12.75" outlineLevel="1">
      <c r="A752" s="82"/>
      <c r="B752" s="82"/>
      <c r="C752" s="70">
        <v>4118</v>
      </c>
      <c r="D752" s="121" t="s">
        <v>118</v>
      </c>
      <c r="E752" s="67">
        <v>124</v>
      </c>
      <c r="F752" s="191">
        <v>70</v>
      </c>
      <c r="G752" s="189">
        <f>F752/E752</f>
        <v>0.56</v>
      </c>
    </row>
    <row r="753" spans="1:7" ht="12.75" outlineLevel="1">
      <c r="A753" s="82"/>
      <c r="B753" s="82"/>
      <c r="C753" s="70"/>
      <c r="D753" s="121"/>
      <c r="E753" s="67"/>
      <c r="F753" s="191"/>
      <c r="G753" s="189"/>
    </row>
    <row r="754" spans="1:7" ht="12.75" outlineLevel="1">
      <c r="A754" s="82"/>
      <c r="B754" s="82"/>
      <c r="C754" s="70">
        <v>4119</v>
      </c>
      <c r="D754" s="121" t="s">
        <v>118</v>
      </c>
      <c r="E754" s="67">
        <v>41</v>
      </c>
      <c r="F754" s="191">
        <v>23</v>
      </c>
      <c r="G754" s="189">
        <f>F754/E754</f>
        <v>0.56</v>
      </c>
    </row>
    <row r="755" spans="1:7" ht="12.75" outlineLevel="1">
      <c r="A755" s="82"/>
      <c r="B755" s="82"/>
      <c r="C755" s="70"/>
      <c r="D755" s="121"/>
      <c r="E755" s="67"/>
      <c r="F755" s="191"/>
      <c r="G755" s="189"/>
    </row>
    <row r="756" spans="1:7" ht="12.75" outlineLevel="1">
      <c r="A756" s="82"/>
      <c r="B756" s="82"/>
      <c r="C756" s="70">
        <v>4128</v>
      </c>
      <c r="D756" s="121" t="s">
        <v>23</v>
      </c>
      <c r="E756" s="67">
        <v>18</v>
      </c>
      <c r="F756" s="191">
        <v>10</v>
      </c>
      <c r="G756" s="189">
        <f>F756/E756</f>
        <v>0.56</v>
      </c>
    </row>
    <row r="757" spans="1:7" ht="12.75" outlineLevel="1">
      <c r="A757" s="82"/>
      <c r="B757" s="82"/>
      <c r="C757" s="70"/>
      <c r="D757" s="121"/>
      <c r="E757" s="67"/>
      <c r="F757" s="191"/>
      <c r="G757" s="189"/>
    </row>
    <row r="758" spans="1:7" ht="12.75" outlineLevel="1">
      <c r="A758" s="82"/>
      <c r="B758" s="82"/>
      <c r="C758" s="70">
        <v>4129</v>
      </c>
      <c r="D758" s="121" t="s">
        <v>23</v>
      </c>
      <c r="E758" s="67">
        <v>6</v>
      </c>
      <c r="F758" s="191">
        <v>3</v>
      </c>
      <c r="G758" s="189">
        <f>F758/E758</f>
        <v>0.5</v>
      </c>
    </row>
    <row r="759" spans="1:7" ht="12.75" outlineLevel="1">
      <c r="A759" s="82"/>
      <c r="B759" s="82"/>
      <c r="C759" s="70"/>
      <c r="D759" s="121"/>
      <c r="E759" s="67"/>
      <c r="F759" s="191"/>
      <c r="G759" s="189"/>
    </row>
    <row r="760" spans="1:7" ht="12.75" outlineLevel="1">
      <c r="A760" s="82"/>
      <c r="B760" s="82"/>
      <c r="C760" s="70">
        <v>4178</v>
      </c>
      <c r="D760" s="121" t="s">
        <v>207</v>
      </c>
      <c r="E760" s="67">
        <v>710</v>
      </c>
      <c r="F760" s="191">
        <v>405</v>
      </c>
      <c r="G760" s="189">
        <f>F760/E760</f>
        <v>0.57</v>
      </c>
    </row>
    <row r="761" spans="1:7" ht="12.75" outlineLevel="1">
      <c r="A761" s="82"/>
      <c r="B761" s="82"/>
      <c r="C761" s="70"/>
      <c r="D761" s="121"/>
      <c r="E761" s="67"/>
      <c r="F761" s="191"/>
      <c r="G761" s="189"/>
    </row>
    <row r="762" spans="1:7" ht="12.75" outlineLevel="1">
      <c r="A762" s="82"/>
      <c r="B762" s="82"/>
      <c r="C762" s="70">
        <v>4179</v>
      </c>
      <c r="D762" s="121" t="s">
        <v>207</v>
      </c>
      <c r="E762" s="67">
        <v>237</v>
      </c>
      <c r="F762" s="191">
        <v>135</v>
      </c>
      <c r="G762" s="189">
        <f>F762/E762</f>
        <v>0.57</v>
      </c>
    </row>
    <row r="763" spans="1:7" ht="12.75">
      <c r="A763" s="82"/>
      <c r="B763" s="82"/>
      <c r="C763" s="70"/>
      <c r="D763" s="121"/>
      <c r="E763" s="67"/>
      <c r="F763" s="191"/>
      <c r="G763" s="189"/>
    </row>
    <row r="764" spans="1:7" s="100" customFormat="1" ht="12.75">
      <c r="A764" s="74">
        <v>851</v>
      </c>
      <c r="B764" s="74"/>
      <c r="C764" s="75"/>
      <c r="D764" s="126" t="s">
        <v>56</v>
      </c>
      <c r="E764" s="141">
        <f>E766+E783+E779</f>
        <v>1326000</v>
      </c>
      <c r="F764" s="196">
        <f>F766+F783+F779</f>
        <v>501907</v>
      </c>
      <c r="G764" s="189">
        <f>F764/E764</f>
        <v>0.38</v>
      </c>
    </row>
    <row r="765" spans="1:7" ht="12.75">
      <c r="A765" s="101"/>
      <c r="B765" s="101"/>
      <c r="C765" s="102"/>
      <c r="D765" s="125"/>
      <c r="E765" s="146"/>
      <c r="F765" s="199"/>
      <c r="G765" s="189"/>
    </row>
    <row r="766" spans="1:7" s="97" customFormat="1" ht="45">
      <c r="A766" s="78"/>
      <c r="B766" s="78">
        <v>85156</v>
      </c>
      <c r="C766" s="79"/>
      <c r="D766" s="124" t="s">
        <v>92</v>
      </c>
      <c r="E766" s="145">
        <f>SUM(E767:E768)</f>
        <v>1284000</v>
      </c>
      <c r="F766" s="198">
        <f>SUM(F767:F768)</f>
        <v>501107</v>
      </c>
      <c r="G766" s="189">
        <f>F766/E766</f>
        <v>0.39</v>
      </c>
    </row>
    <row r="767" spans="1:7" ht="12.75" outlineLevel="1">
      <c r="A767" s="104"/>
      <c r="B767" s="104"/>
      <c r="C767" s="105"/>
      <c r="D767" s="125"/>
      <c r="E767" s="146"/>
      <c r="F767" s="199"/>
      <c r="G767" s="189"/>
    </row>
    <row r="768" spans="1:7" ht="12.75" outlineLevel="1">
      <c r="A768" s="103"/>
      <c r="B768" s="103"/>
      <c r="C768" s="106">
        <v>4130</v>
      </c>
      <c r="D768" s="125" t="s">
        <v>57</v>
      </c>
      <c r="E768" s="146">
        <v>1284000</v>
      </c>
      <c r="F768" s="199">
        <v>501107</v>
      </c>
      <c r="G768" s="189">
        <f>F768/E768</f>
        <v>0.39</v>
      </c>
    </row>
    <row r="769" spans="1:7" ht="12.75">
      <c r="A769" s="103"/>
      <c r="B769" s="103"/>
      <c r="C769" s="106"/>
      <c r="D769" s="125"/>
      <c r="E769" s="146"/>
      <c r="F769" s="199"/>
      <c r="G769" s="189"/>
    </row>
    <row r="770" spans="1:7" ht="12.75">
      <c r="A770" s="103"/>
      <c r="B770" s="103"/>
      <c r="C770" s="106" t="s">
        <v>93</v>
      </c>
      <c r="D770" s="125"/>
      <c r="E770" s="146"/>
      <c r="F770" s="199"/>
      <c r="G770" s="189"/>
    </row>
    <row r="771" spans="1:7" ht="22.5">
      <c r="A771" s="103"/>
      <c r="B771" s="103"/>
      <c r="C771" s="106"/>
      <c r="D771" s="124" t="s">
        <v>94</v>
      </c>
      <c r="E771" s="146">
        <f>SUM(E773)</f>
        <v>9500</v>
      </c>
      <c r="F771" s="199">
        <f>SUM(F773)</f>
        <v>3392</v>
      </c>
      <c r="G771" s="189">
        <f>F771/E771</f>
        <v>0.36</v>
      </c>
    </row>
    <row r="772" spans="1:7" ht="12.75">
      <c r="A772" s="103"/>
      <c r="B772" s="103"/>
      <c r="C772" s="106"/>
      <c r="D772" s="125"/>
      <c r="E772" s="146"/>
      <c r="F772" s="199"/>
      <c r="G772" s="189"/>
    </row>
    <row r="773" spans="1:7" ht="12.75">
      <c r="A773" s="103"/>
      <c r="B773" s="103"/>
      <c r="C773" s="106">
        <v>4130</v>
      </c>
      <c r="D773" s="125" t="s">
        <v>57</v>
      </c>
      <c r="E773" s="146">
        <v>9500</v>
      </c>
      <c r="F773" s="199">
        <v>3392</v>
      </c>
      <c r="G773" s="189">
        <f>F773/E773</f>
        <v>0.36</v>
      </c>
    </row>
    <row r="774" spans="1:7" ht="12.75">
      <c r="A774" s="103"/>
      <c r="B774" s="103"/>
      <c r="C774" s="106"/>
      <c r="D774" s="125"/>
      <c r="E774" s="146"/>
      <c r="F774" s="199"/>
      <c r="G774" s="189"/>
    </row>
    <row r="775" spans="1:7" ht="12.75">
      <c r="A775" s="103"/>
      <c r="B775" s="103"/>
      <c r="C775" s="106"/>
      <c r="D775" s="124" t="s">
        <v>113</v>
      </c>
      <c r="E775" s="146">
        <f>SUM(E777)</f>
        <v>1274500</v>
      </c>
      <c r="F775" s="199">
        <f>SUM(F777)</f>
        <v>497715</v>
      </c>
      <c r="G775" s="189">
        <f>F775/E775</f>
        <v>0.39</v>
      </c>
    </row>
    <row r="776" spans="1:7" ht="12.75">
      <c r="A776" s="103"/>
      <c r="B776" s="103"/>
      <c r="C776" s="106"/>
      <c r="D776" s="125"/>
      <c r="E776" s="146"/>
      <c r="F776" s="199"/>
      <c r="G776" s="189"/>
    </row>
    <row r="777" spans="1:7" ht="18" customHeight="1">
      <c r="A777" s="103"/>
      <c r="B777" s="103"/>
      <c r="C777" s="106">
        <v>4130</v>
      </c>
      <c r="D777" s="125" t="s">
        <v>57</v>
      </c>
      <c r="E777" s="146">
        <v>1274500</v>
      </c>
      <c r="F777" s="199">
        <v>497715</v>
      </c>
      <c r="G777" s="189">
        <f>F777/E777</f>
        <v>0.39</v>
      </c>
    </row>
    <row r="778" spans="1:7" ht="18" customHeight="1">
      <c r="A778" s="103"/>
      <c r="B778" s="103"/>
      <c r="C778" s="106"/>
      <c r="D778" s="125"/>
      <c r="E778" s="146"/>
      <c r="F778" s="199"/>
      <c r="G778" s="189"/>
    </row>
    <row r="779" spans="1:7" s="97" customFormat="1" ht="12.75">
      <c r="A779" s="78"/>
      <c r="B779" s="78">
        <v>85149</v>
      </c>
      <c r="C779" s="79"/>
      <c r="D779" s="124" t="s">
        <v>216</v>
      </c>
      <c r="E779" s="145">
        <f>SUM(E780:E781)</f>
        <v>40000</v>
      </c>
      <c r="F779" s="198">
        <f>SUM(F780:F781)</f>
        <v>0</v>
      </c>
      <c r="G779" s="189">
        <f>F779/E779</f>
        <v>0</v>
      </c>
    </row>
    <row r="780" spans="1:7" ht="12.75" outlineLevel="1">
      <c r="A780" s="104"/>
      <c r="B780" s="104"/>
      <c r="C780" s="105"/>
      <c r="D780" s="125"/>
      <c r="E780" s="146"/>
      <c r="F780" s="199"/>
      <c r="G780" s="189"/>
    </row>
    <row r="781" spans="1:7" ht="12.75" outlineLevel="1">
      <c r="A781" s="103"/>
      <c r="B781" s="103"/>
      <c r="C781" s="106">
        <v>4280</v>
      </c>
      <c r="D781" s="121" t="s">
        <v>217</v>
      </c>
      <c r="E781" s="146">
        <v>40000</v>
      </c>
      <c r="F781" s="199"/>
      <c r="G781" s="189">
        <f>F781/E781</f>
        <v>0</v>
      </c>
    </row>
    <row r="782" spans="1:7" ht="18" customHeight="1">
      <c r="A782" s="103"/>
      <c r="B782" s="103"/>
      <c r="C782" s="106"/>
      <c r="D782" s="125"/>
      <c r="E782" s="146"/>
      <c r="F782" s="199"/>
      <c r="G782" s="189"/>
    </row>
    <row r="783" spans="1:7" s="66" customFormat="1" ht="12.75">
      <c r="A783" s="78"/>
      <c r="B783" s="78">
        <v>85195</v>
      </c>
      <c r="C783" s="79"/>
      <c r="D783" s="124" t="s">
        <v>48</v>
      </c>
      <c r="E783" s="145">
        <f>E785</f>
        <v>2000</v>
      </c>
      <c r="F783" s="198">
        <f>F785</f>
        <v>800</v>
      </c>
      <c r="G783" s="189">
        <f>F783/E783</f>
        <v>0.4</v>
      </c>
    </row>
    <row r="784" spans="1:7" s="66" customFormat="1" ht="12.75">
      <c r="A784" s="78"/>
      <c r="B784" s="78"/>
      <c r="C784" s="79"/>
      <c r="D784" s="124"/>
      <c r="E784" s="145"/>
      <c r="F784" s="198"/>
      <c r="G784" s="189"/>
    </row>
    <row r="785" spans="1:7" s="66" customFormat="1" ht="45">
      <c r="A785" s="78"/>
      <c r="B785" s="78"/>
      <c r="C785" s="77">
        <v>2820</v>
      </c>
      <c r="D785" s="125" t="s">
        <v>166</v>
      </c>
      <c r="E785" s="146">
        <v>2000</v>
      </c>
      <c r="F785" s="199">
        <v>800</v>
      </c>
      <c r="G785" s="189">
        <f>F785/E785</f>
        <v>0.4</v>
      </c>
    </row>
    <row r="786" spans="1:7" s="66" customFormat="1" ht="12.75">
      <c r="A786" s="78"/>
      <c r="B786" s="78"/>
      <c r="C786" s="77"/>
      <c r="D786" s="125"/>
      <c r="E786" s="146"/>
      <c r="F786" s="199"/>
      <c r="G786" s="189"/>
    </row>
    <row r="787" spans="1:7" s="65" customFormat="1" ht="12.75">
      <c r="A787" s="74">
        <v>852</v>
      </c>
      <c r="B787" s="74"/>
      <c r="C787" s="75"/>
      <c r="D787" s="126" t="s">
        <v>95</v>
      </c>
      <c r="E787" s="141">
        <f>E789+E875+E1105+E1138+E1081+E1157+E1163</f>
        <v>12438652</v>
      </c>
      <c r="F787" s="141">
        <f>F789+F875+F1105+F1138+F1081+F1157+F1163</f>
        <v>6146214</v>
      </c>
      <c r="G787" s="189">
        <f>F787/E787</f>
        <v>0.49</v>
      </c>
    </row>
    <row r="788" spans="1:7" ht="12.75">
      <c r="A788" s="76"/>
      <c r="B788" s="76"/>
      <c r="C788" s="77"/>
      <c r="D788" s="125"/>
      <c r="E788" s="146"/>
      <c r="F788" s="199"/>
      <c r="G788" s="189"/>
    </row>
    <row r="789" spans="1:7" s="66" customFormat="1" ht="22.5">
      <c r="A789" s="78"/>
      <c r="B789" s="78">
        <v>85201</v>
      </c>
      <c r="C789" s="79"/>
      <c r="D789" s="124" t="s">
        <v>96</v>
      </c>
      <c r="E789" s="145">
        <f>SUM(E791:E827)</f>
        <v>1444332</v>
      </c>
      <c r="F789" s="198">
        <f>SUM(F791:F827)</f>
        <v>571704</v>
      </c>
      <c r="G789" s="189">
        <f>F789/E789</f>
        <v>0.4</v>
      </c>
    </row>
    <row r="790" spans="1:7" ht="12.75" outlineLevel="1">
      <c r="A790" s="76"/>
      <c r="B790" s="76"/>
      <c r="C790" s="77"/>
      <c r="D790" s="125"/>
      <c r="E790" s="146"/>
      <c r="F790" s="199"/>
      <c r="G790" s="189"/>
    </row>
    <row r="791" spans="1:7" ht="22.5" outlineLevel="1">
      <c r="A791" s="103"/>
      <c r="B791" s="103"/>
      <c r="C791" s="106">
        <v>3020</v>
      </c>
      <c r="D791" s="121" t="s">
        <v>197</v>
      </c>
      <c r="E791" s="146">
        <f>26700+2700</f>
        <v>29400</v>
      </c>
      <c r="F791" s="199">
        <v>12092</v>
      </c>
      <c r="G791" s="189">
        <f>F791/E791</f>
        <v>0.41</v>
      </c>
    </row>
    <row r="792" spans="1:7" ht="12.75" outlineLevel="1">
      <c r="A792" s="103"/>
      <c r="B792" s="103"/>
      <c r="C792" s="106"/>
      <c r="D792" s="125"/>
      <c r="E792" s="146"/>
      <c r="F792" s="199"/>
      <c r="G792" s="189"/>
    </row>
    <row r="793" spans="1:7" ht="12.75" outlineLevel="1">
      <c r="A793" s="103"/>
      <c r="B793" s="103"/>
      <c r="C793" s="106">
        <v>3110</v>
      </c>
      <c r="D793" s="125" t="s">
        <v>97</v>
      </c>
      <c r="E793" s="146">
        <f>134000-3500</f>
        <v>130500</v>
      </c>
      <c r="F793" s="199">
        <v>56491</v>
      </c>
      <c r="G793" s="189">
        <f>F793/E793</f>
        <v>0.43</v>
      </c>
    </row>
    <row r="794" spans="1:7" ht="12.75" outlineLevel="1">
      <c r="A794" s="103"/>
      <c r="B794" s="103"/>
      <c r="C794" s="106"/>
      <c r="D794" s="125"/>
      <c r="E794" s="146"/>
      <c r="F794" s="199"/>
      <c r="G794" s="189"/>
    </row>
    <row r="795" spans="1:7" ht="22.5" outlineLevel="1">
      <c r="A795" s="103"/>
      <c r="B795" s="103"/>
      <c r="C795" s="106">
        <v>4010</v>
      </c>
      <c r="D795" s="125" t="s">
        <v>20</v>
      </c>
      <c r="E795" s="146">
        <v>546000</v>
      </c>
      <c r="F795" s="199">
        <v>261179</v>
      </c>
      <c r="G795" s="189">
        <f>F795/E795</f>
        <v>0.48</v>
      </c>
    </row>
    <row r="796" spans="1:7" ht="12.75" outlineLevel="1">
      <c r="A796" s="103"/>
      <c r="B796" s="103"/>
      <c r="C796" s="106"/>
      <c r="D796" s="125"/>
      <c r="E796" s="146"/>
      <c r="F796" s="199"/>
      <c r="G796" s="189"/>
    </row>
    <row r="797" spans="1:7" ht="12.75" outlineLevel="1">
      <c r="A797" s="103"/>
      <c r="B797" s="103"/>
      <c r="C797" s="106">
        <v>4040</v>
      </c>
      <c r="D797" s="125" t="s">
        <v>21</v>
      </c>
      <c r="E797" s="146">
        <f>48700-2700</f>
        <v>46000</v>
      </c>
      <c r="F797" s="199">
        <v>45937</v>
      </c>
      <c r="G797" s="189">
        <f>F797/E797</f>
        <v>1</v>
      </c>
    </row>
    <row r="798" spans="1:7" ht="12.75" outlineLevel="1">
      <c r="A798" s="103"/>
      <c r="B798" s="103"/>
      <c r="C798" s="106"/>
      <c r="D798" s="125"/>
      <c r="E798" s="146"/>
      <c r="F798" s="199"/>
      <c r="G798" s="189"/>
    </row>
    <row r="799" spans="1:7" ht="12.75" outlineLevel="1">
      <c r="A799" s="103"/>
      <c r="B799" s="103"/>
      <c r="C799" s="106">
        <v>4110</v>
      </c>
      <c r="D799" s="125" t="s">
        <v>22</v>
      </c>
      <c r="E799" s="146">
        <f>111400-4700</f>
        <v>106700</v>
      </c>
      <c r="F799" s="199">
        <v>47002</v>
      </c>
      <c r="G799" s="189">
        <f>F799/E799</f>
        <v>0.44</v>
      </c>
    </row>
    <row r="800" spans="1:7" ht="12.75" outlineLevel="1">
      <c r="A800" s="103"/>
      <c r="B800" s="103"/>
      <c r="C800" s="106"/>
      <c r="D800" s="125"/>
      <c r="E800" s="146"/>
      <c r="F800" s="199"/>
      <c r="G800" s="189"/>
    </row>
    <row r="801" spans="1:7" ht="12.75" outlineLevel="1">
      <c r="A801" s="103"/>
      <c r="B801" s="103"/>
      <c r="C801" s="106">
        <v>4120</v>
      </c>
      <c r="D801" s="125" t="s">
        <v>23</v>
      </c>
      <c r="E801" s="146">
        <f>16100-2200</f>
        <v>13900</v>
      </c>
      <c r="F801" s="199">
        <v>6483</v>
      </c>
      <c r="G801" s="189">
        <f>F801/E801</f>
        <v>0.47</v>
      </c>
    </row>
    <row r="802" spans="1:7" ht="12.75" outlineLevel="1">
      <c r="A802" s="103"/>
      <c r="B802" s="103"/>
      <c r="C802" s="106"/>
      <c r="D802" s="125"/>
      <c r="E802" s="146"/>
      <c r="F802" s="199"/>
      <c r="G802" s="189"/>
    </row>
    <row r="803" spans="1:7" ht="12.75" outlineLevel="1">
      <c r="A803" s="103"/>
      <c r="B803" s="103"/>
      <c r="C803" s="106">
        <v>4210</v>
      </c>
      <c r="D803" s="125" t="s">
        <v>14</v>
      </c>
      <c r="E803" s="146">
        <v>30000</v>
      </c>
      <c r="F803" s="199">
        <v>11739</v>
      </c>
      <c r="G803" s="189">
        <f>F803/E803</f>
        <v>0.39</v>
      </c>
    </row>
    <row r="804" spans="1:7" ht="12.75" outlineLevel="1">
      <c r="A804" s="103"/>
      <c r="B804" s="103"/>
      <c r="C804" s="106"/>
      <c r="D804" s="125"/>
      <c r="E804" s="146"/>
      <c r="F804" s="199"/>
      <c r="G804" s="189"/>
    </row>
    <row r="805" spans="1:7" ht="12.75" outlineLevel="1">
      <c r="A805" s="103"/>
      <c r="B805" s="103"/>
      <c r="C805" s="106">
        <v>4220</v>
      </c>
      <c r="D805" s="125" t="s">
        <v>98</v>
      </c>
      <c r="E805" s="146">
        <f>60000-15000</f>
        <v>45000</v>
      </c>
      <c r="F805" s="199">
        <v>14460</v>
      </c>
      <c r="G805" s="189">
        <f>F805/E805</f>
        <v>0.32</v>
      </c>
    </row>
    <row r="806" spans="1:7" ht="12.75" outlineLevel="1">
      <c r="A806" s="103"/>
      <c r="B806" s="103"/>
      <c r="C806" s="106"/>
      <c r="D806" s="125"/>
      <c r="E806" s="146"/>
      <c r="F806" s="199"/>
      <c r="G806" s="189"/>
    </row>
    <row r="807" spans="1:7" ht="22.5" outlineLevel="1">
      <c r="A807" s="103"/>
      <c r="B807" s="103"/>
      <c r="C807" s="106">
        <v>4230</v>
      </c>
      <c r="D807" s="125" t="s">
        <v>99</v>
      </c>
      <c r="E807" s="146">
        <f>3000-1000</f>
        <v>2000</v>
      </c>
      <c r="F807" s="199">
        <v>459</v>
      </c>
      <c r="G807" s="189">
        <f>F807/E807</f>
        <v>0.23</v>
      </c>
    </row>
    <row r="808" spans="1:7" ht="12.75" outlineLevel="1">
      <c r="A808" s="103"/>
      <c r="B808" s="103"/>
      <c r="C808" s="106"/>
      <c r="D808" s="125"/>
      <c r="E808" s="146"/>
      <c r="F808" s="199"/>
      <c r="G808" s="189"/>
    </row>
    <row r="809" spans="1:7" ht="22.5" outlineLevel="1">
      <c r="A809" s="103"/>
      <c r="B809" s="103"/>
      <c r="C809" s="106">
        <v>4240</v>
      </c>
      <c r="D809" s="125" t="s">
        <v>100</v>
      </c>
      <c r="E809" s="146">
        <f>2500-500</f>
        <v>2000</v>
      </c>
      <c r="F809" s="199">
        <v>26</v>
      </c>
      <c r="G809" s="189">
        <f>F809/E809</f>
        <v>0.01</v>
      </c>
    </row>
    <row r="810" spans="1:7" ht="12.75" outlineLevel="1">
      <c r="A810" s="103"/>
      <c r="B810" s="103"/>
      <c r="C810" s="106"/>
      <c r="D810" s="125"/>
      <c r="E810" s="146"/>
      <c r="F810" s="199"/>
      <c r="G810" s="189"/>
    </row>
    <row r="811" spans="1:7" ht="12.75" outlineLevel="1">
      <c r="A811" s="103"/>
      <c r="B811" s="103"/>
      <c r="C811" s="106">
        <v>4260</v>
      </c>
      <c r="D811" s="125" t="s">
        <v>24</v>
      </c>
      <c r="E811" s="146">
        <v>18000</v>
      </c>
      <c r="F811" s="199">
        <v>8910</v>
      </c>
      <c r="G811" s="189">
        <f>F811/E811</f>
        <v>0.5</v>
      </c>
    </row>
    <row r="812" spans="1:7" ht="12.75" outlineLevel="1">
      <c r="A812" s="103"/>
      <c r="B812" s="103"/>
      <c r="C812" s="106"/>
      <c r="D812" s="125"/>
      <c r="E812" s="146"/>
      <c r="F812" s="199"/>
      <c r="G812" s="189"/>
    </row>
    <row r="813" spans="1:7" ht="12.75" outlineLevel="1">
      <c r="A813" s="103"/>
      <c r="B813" s="103"/>
      <c r="C813" s="106">
        <v>4270</v>
      </c>
      <c r="D813" s="125" t="s">
        <v>32</v>
      </c>
      <c r="E813" s="146">
        <v>11032</v>
      </c>
      <c r="F813" s="199">
        <v>7510</v>
      </c>
      <c r="G813" s="189">
        <f>F813/E813</f>
        <v>0.68</v>
      </c>
    </row>
    <row r="814" spans="1:7" ht="12.75" outlineLevel="1">
      <c r="A814" s="103"/>
      <c r="B814" s="103"/>
      <c r="C814" s="106"/>
      <c r="D814" s="125"/>
      <c r="E814" s="146"/>
      <c r="F814" s="199"/>
      <c r="G814" s="189"/>
    </row>
    <row r="815" spans="1:7" ht="12.75" outlineLevel="1">
      <c r="A815" s="103"/>
      <c r="B815" s="103"/>
      <c r="C815" s="106">
        <v>4300</v>
      </c>
      <c r="D815" s="125" t="s">
        <v>36</v>
      </c>
      <c r="E815" s="146">
        <v>28300</v>
      </c>
      <c r="F815" s="199">
        <v>13786</v>
      </c>
      <c r="G815" s="189">
        <f>F815/E815</f>
        <v>0.49</v>
      </c>
    </row>
    <row r="816" spans="1:7" ht="12.75" outlineLevel="1">
      <c r="A816" s="103"/>
      <c r="B816" s="103"/>
      <c r="C816" s="106"/>
      <c r="D816" s="125"/>
      <c r="E816" s="146"/>
      <c r="F816" s="199"/>
      <c r="G816" s="189"/>
    </row>
    <row r="817" spans="1:7" ht="45" outlineLevel="1">
      <c r="A817" s="103"/>
      <c r="B817" s="103"/>
      <c r="C817" s="106">
        <v>4330</v>
      </c>
      <c r="D817" s="125" t="s">
        <v>202</v>
      </c>
      <c r="E817" s="146">
        <f>345000+45500</f>
        <v>390500</v>
      </c>
      <c r="F817" s="199">
        <v>54197</v>
      </c>
      <c r="G817" s="189">
        <f>F817/E817</f>
        <v>0.14</v>
      </c>
    </row>
    <row r="818" spans="1:7" ht="12.75" outlineLevel="1">
      <c r="A818" s="103"/>
      <c r="B818" s="103"/>
      <c r="C818" s="106"/>
      <c r="D818" s="125"/>
      <c r="E818" s="146"/>
      <c r="F818" s="199"/>
      <c r="G818" s="189"/>
    </row>
    <row r="819" spans="1:7" ht="22.5" outlineLevel="1">
      <c r="A819" s="103"/>
      <c r="B819" s="103"/>
      <c r="C819" s="106">
        <v>4350</v>
      </c>
      <c r="D819" s="121" t="s">
        <v>257</v>
      </c>
      <c r="E819" s="146">
        <v>700</v>
      </c>
      <c r="F819" s="199">
        <v>251</v>
      </c>
      <c r="G819" s="189">
        <f>F819/E819</f>
        <v>0.36</v>
      </c>
    </row>
    <row r="820" spans="1:7" ht="12.75" outlineLevel="1">
      <c r="A820" s="103"/>
      <c r="B820" s="103"/>
      <c r="C820" s="106"/>
      <c r="D820" s="125"/>
      <c r="E820" s="146"/>
      <c r="F820" s="199"/>
      <c r="G820" s="189"/>
    </row>
    <row r="821" spans="1:7" ht="12.75" outlineLevel="1">
      <c r="A821" s="103"/>
      <c r="B821" s="103"/>
      <c r="C821" s="106">
        <v>4410</v>
      </c>
      <c r="D821" s="125" t="s">
        <v>26</v>
      </c>
      <c r="E821" s="146">
        <v>3000</v>
      </c>
      <c r="F821" s="199">
        <v>1398</v>
      </c>
      <c r="G821" s="189">
        <f>F821/E821</f>
        <v>0.47</v>
      </c>
    </row>
    <row r="822" spans="1:7" ht="12.75" outlineLevel="1">
      <c r="A822" s="103"/>
      <c r="B822" s="103"/>
      <c r="C822" s="106"/>
      <c r="D822" s="125"/>
      <c r="E822" s="146"/>
      <c r="F822" s="199"/>
      <c r="G822" s="189"/>
    </row>
    <row r="823" spans="1:7" ht="12.75" outlineLevel="1">
      <c r="A823" s="103"/>
      <c r="B823" s="103"/>
      <c r="C823" s="106">
        <v>4430</v>
      </c>
      <c r="D823" s="125" t="s">
        <v>27</v>
      </c>
      <c r="E823" s="146">
        <v>4000</v>
      </c>
      <c r="F823" s="199">
        <v>1655</v>
      </c>
      <c r="G823" s="189">
        <f>F823/E823</f>
        <v>0.41</v>
      </c>
    </row>
    <row r="824" spans="1:7" ht="12.75" outlineLevel="1">
      <c r="A824" s="103"/>
      <c r="B824" s="103"/>
      <c r="C824" s="106"/>
      <c r="D824" s="125"/>
      <c r="E824" s="146"/>
      <c r="F824" s="199"/>
      <c r="G824" s="189"/>
    </row>
    <row r="825" spans="1:7" ht="22.5" outlineLevel="1">
      <c r="A825" s="103"/>
      <c r="B825" s="103"/>
      <c r="C825" s="106">
        <v>4440</v>
      </c>
      <c r="D825" s="125" t="s">
        <v>28</v>
      </c>
      <c r="E825" s="146">
        <v>31300</v>
      </c>
      <c r="F825" s="199">
        <v>26000</v>
      </c>
      <c r="G825" s="189">
        <f>F825/E825</f>
        <v>0.83</v>
      </c>
    </row>
    <row r="826" spans="1:7" ht="12.75" outlineLevel="1">
      <c r="A826" s="103"/>
      <c r="B826" s="103"/>
      <c r="C826" s="106"/>
      <c r="D826" s="125"/>
      <c r="E826" s="146"/>
      <c r="F826" s="199"/>
      <c r="G826" s="189"/>
    </row>
    <row r="827" spans="1:7" ht="12.75" outlineLevel="1">
      <c r="A827" s="103"/>
      <c r="B827" s="103"/>
      <c r="C827" s="106">
        <v>4480</v>
      </c>
      <c r="D827" s="125" t="s">
        <v>29</v>
      </c>
      <c r="E827" s="146">
        <v>6000</v>
      </c>
      <c r="F827" s="199">
        <v>2129</v>
      </c>
      <c r="G827" s="189">
        <f>F827/E827</f>
        <v>0.35</v>
      </c>
    </row>
    <row r="828" spans="1:7" ht="12.75">
      <c r="A828" s="103"/>
      <c r="B828" s="103"/>
      <c r="C828" s="106"/>
      <c r="D828" s="125"/>
      <c r="E828" s="146"/>
      <c r="F828" s="199"/>
      <c r="G828" s="189"/>
    </row>
    <row r="829" spans="1:7" s="66" customFormat="1" ht="22.5">
      <c r="A829" s="78"/>
      <c r="B829" s="78" t="s">
        <v>54</v>
      </c>
      <c r="C829" s="79" t="s">
        <v>55</v>
      </c>
      <c r="D829" s="124" t="s">
        <v>94</v>
      </c>
      <c r="E829" s="145">
        <f>SUM(E831:E865)</f>
        <v>918032</v>
      </c>
      <c r="F829" s="198">
        <f>SUM(F831:F865)</f>
        <v>459760</v>
      </c>
      <c r="G829" s="189">
        <f>F829/E829</f>
        <v>0.5</v>
      </c>
    </row>
    <row r="830" spans="1:7" ht="12.75" outlineLevel="1">
      <c r="A830" s="76"/>
      <c r="B830" s="76"/>
      <c r="C830" s="77"/>
      <c r="D830" s="125"/>
      <c r="E830" s="146"/>
      <c r="F830" s="199"/>
      <c r="G830" s="189"/>
    </row>
    <row r="831" spans="1:7" ht="22.5" outlineLevel="1">
      <c r="A831" s="103"/>
      <c r="B831" s="103"/>
      <c r="C831" s="106">
        <v>3020</v>
      </c>
      <c r="D831" s="121" t="s">
        <v>197</v>
      </c>
      <c r="E831" s="146">
        <v>29400</v>
      </c>
      <c r="F831" s="199">
        <v>12092</v>
      </c>
      <c r="G831" s="189">
        <f>F831/E831</f>
        <v>0.41</v>
      </c>
    </row>
    <row r="832" spans="1:7" ht="12.75" outlineLevel="1">
      <c r="A832" s="103"/>
      <c r="B832" s="103"/>
      <c r="C832" s="106"/>
      <c r="D832" s="125"/>
      <c r="E832" s="146"/>
      <c r="F832" s="199"/>
      <c r="G832" s="189"/>
    </row>
    <row r="833" spans="1:7" ht="12.75" outlineLevel="1">
      <c r="A833" s="103"/>
      <c r="B833" s="103"/>
      <c r="C833" s="106">
        <v>3110</v>
      </c>
      <c r="D833" s="125" t="s">
        <v>97</v>
      </c>
      <c r="E833" s="146">
        <v>5500</v>
      </c>
      <c r="F833" s="199">
        <v>2285</v>
      </c>
      <c r="G833" s="189">
        <f>F833/E833</f>
        <v>0.42</v>
      </c>
    </row>
    <row r="834" spans="1:7" ht="12.75" outlineLevel="1">
      <c r="A834" s="103"/>
      <c r="B834" s="103"/>
      <c r="C834" s="106"/>
      <c r="D834" s="125"/>
      <c r="E834" s="146"/>
      <c r="F834" s="199"/>
      <c r="G834" s="189"/>
    </row>
    <row r="835" spans="1:7" ht="22.5" outlineLevel="1">
      <c r="A835" s="103"/>
      <c r="B835" s="103"/>
      <c r="C835" s="106">
        <v>4010</v>
      </c>
      <c r="D835" s="125" t="s">
        <v>20</v>
      </c>
      <c r="E835" s="146">
        <v>546000</v>
      </c>
      <c r="F835" s="199">
        <v>261179</v>
      </c>
      <c r="G835" s="189">
        <f>F835/E835</f>
        <v>0.48</v>
      </c>
    </row>
    <row r="836" spans="1:7" ht="12.75" outlineLevel="1">
      <c r="A836" s="103"/>
      <c r="B836" s="103"/>
      <c r="C836" s="106"/>
      <c r="D836" s="125"/>
      <c r="E836" s="146"/>
      <c r="F836" s="199"/>
      <c r="G836" s="189"/>
    </row>
    <row r="837" spans="1:7" ht="12.75" outlineLevel="1">
      <c r="A837" s="103"/>
      <c r="B837" s="103"/>
      <c r="C837" s="106">
        <v>4040</v>
      </c>
      <c r="D837" s="125" t="s">
        <v>21</v>
      </c>
      <c r="E837" s="146">
        <v>46000</v>
      </c>
      <c r="F837" s="199">
        <v>45937</v>
      </c>
      <c r="G837" s="189">
        <f>F837/E837</f>
        <v>1</v>
      </c>
    </row>
    <row r="838" spans="1:7" ht="12.75" outlineLevel="1">
      <c r="A838" s="103"/>
      <c r="B838" s="103"/>
      <c r="C838" s="106"/>
      <c r="D838" s="125"/>
      <c r="E838" s="146"/>
      <c r="F838" s="199"/>
      <c r="G838" s="189"/>
    </row>
    <row r="839" spans="1:7" ht="12.75" outlineLevel="1">
      <c r="A839" s="103"/>
      <c r="B839" s="103"/>
      <c r="C839" s="106">
        <v>4110</v>
      </c>
      <c r="D839" s="125" t="s">
        <v>22</v>
      </c>
      <c r="E839" s="146">
        <v>106700</v>
      </c>
      <c r="F839" s="199">
        <v>47002</v>
      </c>
      <c r="G839" s="189">
        <f>F839/E839</f>
        <v>0.44</v>
      </c>
    </row>
    <row r="840" spans="1:7" ht="12.75" outlineLevel="1">
      <c r="A840" s="103"/>
      <c r="B840" s="103"/>
      <c r="C840" s="106"/>
      <c r="D840" s="125"/>
      <c r="E840" s="146"/>
      <c r="F840" s="199"/>
      <c r="G840" s="189"/>
    </row>
    <row r="841" spans="1:7" ht="12.75" outlineLevel="1">
      <c r="A841" s="103"/>
      <c r="B841" s="103"/>
      <c r="C841" s="106">
        <v>4120</v>
      </c>
      <c r="D841" s="125" t="s">
        <v>23</v>
      </c>
      <c r="E841" s="146">
        <v>13900</v>
      </c>
      <c r="F841" s="199">
        <v>6483</v>
      </c>
      <c r="G841" s="189">
        <f>F841/E841</f>
        <v>0.47</v>
      </c>
    </row>
    <row r="842" spans="1:7" ht="12.75" outlineLevel="1">
      <c r="A842" s="103"/>
      <c r="B842" s="103"/>
      <c r="C842" s="106"/>
      <c r="D842" s="125"/>
      <c r="E842" s="146"/>
      <c r="F842" s="199"/>
      <c r="G842" s="189"/>
    </row>
    <row r="843" spans="1:7" ht="12.75" outlineLevel="1">
      <c r="A843" s="103"/>
      <c r="B843" s="103"/>
      <c r="C843" s="106">
        <v>4210</v>
      </c>
      <c r="D843" s="125" t="s">
        <v>14</v>
      </c>
      <c r="E843" s="146">
        <v>30000</v>
      </c>
      <c r="F843" s="199">
        <v>11739</v>
      </c>
      <c r="G843" s="189">
        <f>F843/E843</f>
        <v>0.39</v>
      </c>
    </row>
    <row r="844" spans="1:7" ht="12.75" outlineLevel="1">
      <c r="A844" s="103"/>
      <c r="B844" s="103"/>
      <c r="C844" s="106"/>
      <c r="D844" s="125"/>
      <c r="E844" s="146"/>
      <c r="F844" s="199"/>
      <c r="G844" s="189"/>
    </row>
    <row r="845" spans="1:7" ht="12.75" outlineLevel="1">
      <c r="A845" s="103"/>
      <c r="B845" s="103"/>
      <c r="C845" s="106">
        <v>4220</v>
      </c>
      <c r="D845" s="125" t="s">
        <v>98</v>
      </c>
      <c r="E845" s="146">
        <v>45000</v>
      </c>
      <c r="F845" s="199">
        <v>14460</v>
      </c>
      <c r="G845" s="189">
        <f>F845/E845</f>
        <v>0.32</v>
      </c>
    </row>
    <row r="846" spans="1:7" ht="12.75" outlineLevel="1">
      <c r="A846" s="103"/>
      <c r="B846" s="103"/>
      <c r="C846" s="106"/>
      <c r="D846" s="125"/>
      <c r="E846" s="146"/>
      <c r="F846" s="199"/>
      <c r="G846" s="189"/>
    </row>
    <row r="847" spans="1:7" ht="22.5" outlineLevel="1">
      <c r="A847" s="103"/>
      <c r="B847" s="103"/>
      <c r="C847" s="106">
        <v>4230</v>
      </c>
      <c r="D847" s="125" t="s">
        <v>99</v>
      </c>
      <c r="E847" s="146">
        <v>2000</v>
      </c>
      <c r="F847" s="199">
        <v>459</v>
      </c>
      <c r="G847" s="189">
        <f>F847/E847</f>
        <v>0.23</v>
      </c>
    </row>
    <row r="848" spans="1:7" ht="12.75" outlineLevel="1">
      <c r="A848" s="103"/>
      <c r="B848" s="103"/>
      <c r="C848" s="106"/>
      <c r="D848" s="125"/>
      <c r="E848" s="146"/>
      <c r="F848" s="199"/>
      <c r="G848" s="189"/>
    </row>
    <row r="849" spans="1:7" ht="22.5" outlineLevel="1">
      <c r="A849" s="103"/>
      <c r="B849" s="103"/>
      <c r="C849" s="106">
        <v>4240</v>
      </c>
      <c r="D849" s="125" t="s">
        <v>101</v>
      </c>
      <c r="E849" s="146">
        <v>2000</v>
      </c>
      <c r="F849" s="199">
        <v>26</v>
      </c>
      <c r="G849" s="189">
        <f>F849/E849</f>
        <v>0.01</v>
      </c>
    </row>
    <row r="850" spans="1:7" ht="12.75" outlineLevel="1">
      <c r="A850" s="103"/>
      <c r="B850" s="103"/>
      <c r="C850" s="106"/>
      <c r="D850" s="125"/>
      <c r="E850" s="146"/>
      <c r="F850" s="199"/>
      <c r="G850" s="189"/>
    </row>
    <row r="851" spans="1:7" ht="12.75" outlineLevel="1">
      <c r="A851" s="103"/>
      <c r="B851" s="103"/>
      <c r="C851" s="106">
        <v>4260</v>
      </c>
      <c r="D851" s="125" t="s">
        <v>24</v>
      </c>
      <c r="E851" s="146">
        <v>18000</v>
      </c>
      <c r="F851" s="199">
        <v>8910</v>
      </c>
      <c r="G851" s="189"/>
    </row>
    <row r="852" spans="1:7" ht="12.75" outlineLevel="1">
      <c r="A852" s="103"/>
      <c r="B852" s="103"/>
      <c r="C852" s="106"/>
      <c r="D852" s="125"/>
      <c r="E852" s="146"/>
      <c r="F852" s="199"/>
      <c r="G852" s="189"/>
    </row>
    <row r="853" spans="1:7" ht="12.75" outlineLevel="1">
      <c r="A853" s="103"/>
      <c r="B853" s="103"/>
      <c r="C853" s="106">
        <v>4270</v>
      </c>
      <c r="D853" s="125" t="s">
        <v>32</v>
      </c>
      <c r="E853" s="146">
        <v>11032</v>
      </c>
      <c r="F853" s="199">
        <v>7510</v>
      </c>
      <c r="G853" s="189">
        <f>F853/E853</f>
        <v>0.68</v>
      </c>
    </row>
    <row r="854" spans="1:7" ht="12.75" outlineLevel="1">
      <c r="A854" s="103"/>
      <c r="B854" s="103"/>
      <c r="C854" s="106"/>
      <c r="D854" s="125"/>
      <c r="E854" s="146"/>
      <c r="F854" s="199"/>
      <c r="G854" s="189"/>
    </row>
    <row r="855" spans="1:7" ht="12.75" outlineLevel="1">
      <c r="A855" s="103"/>
      <c r="B855" s="103"/>
      <c r="C855" s="106">
        <v>4300</v>
      </c>
      <c r="D855" s="125" t="s">
        <v>211</v>
      </c>
      <c r="E855" s="146">
        <v>17500</v>
      </c>
      <c r="F855" s="199">
        <v>10245</v>
      </c>
      <c r="G855" s="189">
        <f>F855/E855</f>
        <v>0.59</v>
      </c>
    </row>
    <row r="856" spans="1:7" ht="12.75" outlineLevel="1">
      <c r="A856" s="103"/>
      <c r="B856" s="103"/>
      <c r="C856" s="106"/>
      <c r="D856" s="125"/>
      <c r="E856" s="146"/>
      <c r="F856" s="199"/>
      <c r="G856" s="189"/>
    </row>
    <row r="857" spans="1:7" ht="22.5" outlineLevel="1">
      <c r="A857" s="103"/>
      <c r="B857" s="103"/>
      <c r="C857" s="106">
        <v>4350</v>
      </c>
      <c r="D857" s="121" t="s">
        <v>257</v>
      </c>
      <c r="E857" s="146">
        <v>700</v>
      </c>
      <c r="F857" s="199">
        <v>251</v>
      </c>
      <c r="G857" s="189">
        <f>F857/E857</f>
        <v>0.36</v>
      </c>
    </row>
    <row r="858" spans="1:7" ht="12.75" outlineLevel="1">
      <c r="A858" s="103"/>
      <c r="B858" s="103"/>
      <c r="C858" s="106"/>
      <c r="D858" s="125"/>
      <c r="E858" s="146"/>
      <c r="F858" s="199"/>
      <c r="G858" s="189"/>
    </row>
    <row r="859" spans="1:7" ht="12.75" outlineLevel="1">
      <c r="A859" s="103"/>
      <c r="B859" s="103"/>
      <c r="C859" s="106">
        <v>4410</v>
      </c>
      <c r="D859" s="125" t="s">
        <v>26</v>
      </c>
      <c r="E859" s="146">
        <v>3000</v>
      </c>
      <c r="F859" s="199">
        <v>1398</v>
      </c>
      <c r="G859" s="189">
        <f>F859/E859</f>
        <v>0.47</v>
      </c>
    </row>
    <row r="860" spans="1:7" ht="12.75" outlineLevel="1">
      <c r="A860" s="103"/>
      <c r="B860" s="103"/>
      <c r="C860" s="106"/>
      <c r="D860" s="125"/>
      <c r="E860" s="146"/>
      <c r="F860" s="199"/>
      <c r="G860" s="189"/>
    </row>
    <row r="861" spans="1:7" ht="12.75" outlineLevel="1">
      <c r="A861" s="103"/>
      <c r="B861" s="103"/>
      <c r="C861" s="106">
        <v>4430</v>
      </c>
      <c r="D861" s="125" t="s">
        <v>27</v>
      </c>
      <c r="E861" s="146">
        <v>4000</v>
      </c>
      <c r="F861" s="199">
        <v>1655</v>
      </c>
      <c r="G861" s="189">
        <f>F861/E861</f>
        <v>0.41</v>
      </c>
    </row>
    <row r="862" spans="1:7" ht="12.75" outlineLevel="1">
      <c r="A862" s="103"/>
      <c r="B862" s="103"/>
      <c r="C862" s="106"/>
      <c r="D862" s="125"/>
      <c r="E862" s="146"/>
      <c r="F862" s="199"/>
      <c r="G862" s="189"/>
    </row>
    <row r="863" spans="1:7" ht="22.5" outlineLevel="1">
      <c r="A863" s="103"/>
      <c r="B863" s="103"/>
      <c r="C863" s="106">
        <v>4440</v>
      </c>
      <c r="D863" s="125" t="s">
        <v>28</v>
      </c>
      <c r="E863" s="146">
        <v>31300</v>
      </c>
      <c r="F863" s="199">
        <v>26000</v>
      </c>
      <c r="G863" s="189">
        <f>F863/E863</f>
        <v>0.83</v>
      </c>
    </row>
    <row r="864" spans="1:7" ht="12.75" outlineLevel="1">
      <c r="A864" s="103"/>
      <c r="B864" s="103"/>
      <c r="C864" s="106"/>
      <c r="D864" s="125"/>
      <c r="E864" s="146"/>
      <c r="F864" s="199"/>
      <c r="G864" s="189"/>
    </row>
    <row r="865" spans="1:7" ht="12.75" outlineLevel="1">
      <c r="A865" s="103"/>
      <c r="B865" s="103"/>
      <c r="C865" s="106">
        <v>4480</v>
      </c>
      <c r="D865" s="125" t="s">
        <v>29</v>
      </c>
      <c r="E865" s="146">
        <v>6000</v>
      </c>
      <c r="F865" s="199">
        <v>2129</v>
      </c>
      <c r="G865" s="189">
        <f>F865/E865</f>
        <v>0.35</v>
      </c>
    </row>
    <row r="866" spans="1:7" ht="12.75">
      <c r="A866" s="103"/>
      <c r="B866" s="103"/>
      <c r="C866" s="106"/>
      <c r="D866" s="125"/>
      <c r="E866" s="146"/>
      <c r="F866" s="199"/>
      <c r="G866" s="189"/>
    </row>
    <row r="867" spans="1:7" s="66" customFormat="1" ht="12.75">
      <c r="A867" s="78"/>
      <c r="B867" s="78"/>
      <c r="C867" s="79" t="s">
        <v>55</v>
      </c>
      <c r="D867" s="124" t="s">
        <v>102</v>
      </c>
      <c r="E867" s="145">
        <f>SUM(E869:E873)</f>
        <v>526300</v>
      </c>
      <c r="F867" s="198">
        <f>SUM(F869:F873)</f>
        <v>111944</v>
      </c>
      <c r="G867" s="189">
        <f>F867/E867</f>
        <v>0.21</v>
      </c>
    </row>
    <row r="868" spans="1:7" ht="12.75" outlineLevel="1">
      <c r="A868" s="76"/>
      <c r="B868" s="76"/>
      <c r="C868" s="77"/>
      <c r="D868" s="125"/>
      <c r="E868" s="146"/>
      <c r="F868" s="199"/>
      <c r="G868" s="189"/>
    </row>
    <row r="869" spans="1:7" ht="12.75" outlineLevel="1">
      <c r="A869" s="103"/>
      <c r="B869" s="103"/>
      <c r="C869" s="106">
        <v>3110</v>
      </c>
      <c r="D869" s="125" t="s">
        <v>97</v>
      </c>
      <c r="E869" s="146">
        <v>125000</v>
      </c>
      <c r="F869" s="199">
        <v>54206</v>
      </c>
      <c r="G869" s="189">
        <f>F869/E869</f>
        <v>0.43</v>
      </c>
    </row>
    <row r="870" spans="1:7" ht="12.75" outlineLevel="1">
      <c r="A870" s="103"/>
      <c r="B870" s="103"/>
      <c r="C870" s="106"/>
      <c r="D870" s="125"/>
      <c r="E870" s="146"/>
      <c r="F870" s="199"/>
      <c r="G870" s="189"/>
    </row>
    <row r="871" spans="1:7" ht="12.75" outlineLevel="1">
      <c r="A871" s="103"/>
      <c r="B871" s="103"/>
      <c r="C871" s="106">
        <v>4300</v>
      </c>
      <c r="D871" s="125" t="s">
        <v>211</v>
      </c>
      <c r="E871" s="146">
        <v>10800</v>
      </c>
      <c r="F871" s="199">
        <v>3541</v>
      </c>
      <c r="G871" s="189">
        <f>F871/E871</f>
        <v>0.33</v>
      </c>
    </row>
    <row r="872" spans="1:7" ht="12.75" outlineLevel="1">
      <c r="A872" s="103"/>
      <c r="B872" s="103"/>
      <c r="C872" s="106"/>
      <c r="D872" s="125"/>
      <c r="E872" s="146"/>
      <c r="F872" s="199"/>
      <c r="G872" s="189"/>
    </row>
    <row r="873" spans="1:7" ht="45" outlineLevel="1">
      <c r="A873" s="103"/>
      <c r="B873" s="103"/>
      <c r="C873" s="106">
        <v>4330</v>
      </c>
      <c r="D873" s="125" t="s">
        <v>202</v>
      </c>
      <c r="E873" s="146">
        <f>345000+45500</f>
        <v>390500</v>
      </c>
      <c r="F873" s="199">
        <v>54197</v>
      </c>
      <c r="G873" s="189">
        <f>F873/E873</f>
        <v>0.14</v>
      </c>
    </row>
    <row r="874" spans="1:7" ht="13.5" customHeight="1">
      <c r="A874" s="103"/>
      <c r="B874" s="103"/>
      <c r="C874" s="106"/>
      <c r="D874" s="125"/>
      <c r="E874" s="146"/>
      <c r="F874" s="199"/>
      <c r="G874" s="189"/>
    </row>
    <row r="875" spans="1:7" s="66" customFormat="1" ht="12.75">
      <c r="A875" s="78"/>
      <c r="B875" s="78">
        <v>85202</v>
      </c>
      <c r="C875" s="79"/>
      <c r="D875" s="124" t="s">
        <v>103</v>
      </c>
      <c r="E875" s="145">
        <f>SUM(E877:E921)</f>
        <v>8936590</v>
      </c>
      <c r="F875" s="145">
        <f>SUM(F877:F921)</f>
        <v>4590831</v>
      </c>
      <c r="G875" s="189">
        <f>F875/E875</f>
        <v>0.51</v>
      </c>
    </row>
    <row r="876" spans="1:7" ht="12.75" outlineLevel="1">
      <c r="A876" s="76"/>
      <c r="B876" s="76"/>
      <c r="C876" s="77"/>
      <c r="D876" s="125"/>
      <c r="E876" s="146"/>
      <c r="F876" s="199"/>
      <c r="G876" s="189"/>
    </row>
    <row r="877" spans="1:7" ht="22.5" outlineLevel="1">
      <c r="A877" s="103"/>
      <c r="B877" s="103"/>
      <c r="C877" s="106">
        <v>3020</v>
      </c>
      <c r="D877" s="125" t="s">
        <v>19</v>
      </c>
      <c r="E877" s="146">
        <v>57100</v>
      </c>
      <c r="F877" s="199">
        <v>18804</v>
      </c>
      <c r="G877" s="189">
        <f>F877/E877</f>
        <v>0.33</v>
      </c>
    </row>
    <row r="878" spans="1:7" ht="12.75" outlineLevel="1">
      <c r="A878" s="103"/>
      <c r="B878" s="103"/>
      <c r="C878" s="106"/>
      <c r="D878" s="125"/>
      <c r="E878" s="146" t="s">
        <v>9</v>
      </c>
      <c r="F878" s="199" t="s">
        <v>9</v>
      </c>
      <c r="G878" s="189"/>
    </row>
    <row r="879" spans="1:7" ht="22.5" outlineLevel="1">
      <c r="A879" s="103"/>
      <c r="B879" s="103"/>
      <c r="C879" s="106">
        <v>4010</v>
      </c>
      <c r="D879" s="125" t="s">
        <v>20</v>
      </c>
      <c r="E879" s="146">
        <v>4429900</v>
      </c>
      <c r="F879" s="199">
        <v>2159398</v>
      </c>
      <c r="G879" s="189">
        <f>F879/E879</f>
        <v>0.49</v>
      </c>
    </row>
    <row r="880" spans="1:7" ht="12.75" outlineLevel="1">
      <c r="A880" s="103"/>
      <c r="B880" s="103"/>
      <c r="C880" s="106"/>
      <c r="D880" s="125"/>
      <c r="E880" s="146"/>
      <c r="F880" s="199"/>
      <c r="G880" s="189"/>
    </row>
    <row r="881" spans="1:7" ht="12.75" outlineLevel="1">
      <c r="A881" s="103"/>
      <c r="B881" s="103"/>
      <c r="C881" s="106">
        <v>4040</v>
      </c>
      <c r="D881" s="125" t="s">
        <v>21</v>
      </c>
      <c r="E881" s="146">
        <v>379000</v>
      </c>
      <c r="F881" s="199">
        <v>364844</v>
      </c>
      <c r="G881" s="189">
        <f>F881/E881</f>
        <v>0.96</v>
      </c>
    </row>
    <row r="882" spans="1:7" ht="12.75" outlineLevel="1">
      <c r="A882" s="103"/>
      <c r="B882" s="103"/>
      <c r="C882" s="106"/>
      <c r="D882" s="125"/>
      <c r="E882" s="146"/>
      <c r="F882" s="199"/>
      <c r="G882" s="189"/>
    </row>
    <row r="883" spans="1:7" ht="12.75" outlineLevel="1">
      <c r="A883" s="103"/>
      <c r="B883" s="103"/>
      <c r="C883" s="106">
        <v>4110</v>
      </c>
      <c r="D883" s="125" t="s">
        <v>22</v>
      </c>
      <c r="E883" s="146">
        <v>823900</v>
      </c>
      <c r="F883" s="199">
        <v>410128</v>
      </c>
      <c r="G883" s="189">
        <f>F883/E883</f>
        <v>0.5</v>
      </c>
    </row>
    <row r="884" spans="1:7" ht="12.75" outlineLevel="1">
      <c r="A884" s="103"/>
      <c r="B884" s="103"/>
      <c r="C884" s="106"/>
      <c r="D884" s="125"/>
      <c r="E884" s="146"/>
      <c r="F884" s="199"/>
      <c r="G884" s="189"/>
    </row>
    <row r="885" spans="1:7" ht="12.75" outlineLevel="1">
      <c r="A885" s="103"/>
      <c r="B885" s="103"/>
      <c r="C885" s="106">
        <v>4120</v>
      </c>
      <c r="D885" s="125" t="s">
        <v>23</v>
      </c>
      <c r="E885" s="146">
        <f>115400-200+2300+1000</f>
        <v>118500</v>
      </c>
      <c r="F885" s="199">
        <v>49840</v>
      </c>
      <c r="G885" s="189">
        <f>F885/E885</f>
        <v>0.42</v>
      </c>
    </row>
    <row r="886" spans="1:7" ht="12.75" outlineLevel="1">
      <c r="A886" s="103"/>
      <c r="B886" s="103"/>
      <c r="C886" s="106"/>
      <c r="D886" s="125"/>
      <c r="E886" s="146"/>
      <c r="F886" s="199"/>
      <c r="G886" s="189"/>
    </row>
    <row r="887" spans="1:7" ht="12.75" outlineLevel="1">
      <c r="A887" s="103"/>
      <c r="B887" s="103"/>
      <c r="C887" s="106">
        <v>4140</v>
      </c>
      <c r="D887" s="125" t="s">
        <v>271</v>
      </c>
      <c r="E887" s="146">
        <v>0</v>
      </c>
      <c r="F887" s="199">
        <v>1296</v>
      </c>
      <c r="G887" s="189"/>
    </row>
    <row r="888" spans="1:7" ht="12.75" outlineLevel="1">
      <c r="A888" s="103"/>
      <c r="B888" s="103"/>
      <c r="C888" s="106"/>
      <c r="D888" s="125"/>
      <c r="E888" s="146"/>
      <c r="F888" s="199"/>
      <c r="G888" s="189"/>
    </row>
    <row r="889" spans="1:7" ht="12.75" outlineLevel="1">
      <c r="A889" s="103"/>
      <c r="B889" s="103"/>
      <c r="C889" s="106">
        <v>4170</v>
      </c>
      <c r="D889" s="125" t="s">
        <v>212</v>
      </c>
      <c r="E889" s="146">
        <f>15000+2000+5500+1000</f>
        <v>23500</v>
      </c>
      <c r="F889" s="199">
        <v>9119</v>
      </c>
      <c r="G889" s="189">
        <f>F889/E889</f>
        <v>0.39</v>
      </c>
    </row>
    <row r="890" spans="1:7" ht="12.75" outlineLevel="1">
      <c r="A890" s="103"/>
      <c r="B890" s="103"/>
      <c r="C890" s="106"/>
      <c r="D890" s="125"/>
      <c r="E890" s="146"/>
      <c r="F890" s="199"/>
      <c r="G890" s="189"/>
    </row>
    <row r="891" spans="1:7" ht="12.75" outlineLevel="1">
      <c r="A891" s="103"/>
      <c r="B891" s="103"/>
      <c r="C891" s="106">
        <v>4210</v>
      </c>
      <c r="D891" s="125" t="s">
        <v>14</v>
      </c>
      <c r="E891" s="146">
        <v>984600</v>
      </c>
      <c r="F891" s="199">
        <v>547061</v>
      </c>
      <c r="G891" s="189">
        <f>F891/E891</f>
        <v>0.56</v>
      </c>
    </row>
    <row r="892" spans="1:7" ht="12.75" outlineLevel="1">
      <c r="A892" s="103"/>
      <c r="B892" s="103"/>
      <c r="C892" s="106"/>
      <c r="D892" s="125"/>
      <c r="E892" s="146"/>
      <c r="F892" s="199"/>
      <c r="G892" s="189"/>
    </row>
    <row r="893" spans="1:7" ht="12.75" outlineLevel="1">
      <c r="A893" s="103"/>
      <c r="B893" s="103"/>
      <c r="C893" s="106">
        <v>4220</v>
      </c>
      <c r="D893" s="125" t="s">
        <v>98</v>
      </c>
      <c r="E893" s="146">
        <f>904750+45450</f>
        <v>950200</v>
      </c>
      <c r="F893" s="199">
        <v>404314</v>
      </c>
      <c r="G893" s="189">
        <f>F893/E893</f>
        <v>0.43</v>
      </c>
    </row>
    <row r="894" spans="1:7" ht="12.75" outlineLevel="1">
      <c r="A894" s="103"/>
      <c r="B894" s="103"/>
      <c r="C894" s="106"/>
      <c r="D894" s="125"/>
      <c r="E894" s="146"/>
      <c r="F894" s="199"/>
      <c r="G894" s="189"/>
    </row>
    <row r="895" spans="1:7" ht="22.5" outlineLevel="1">
      <c r="A895" s="103"/>
      <c r="B895" s="103"/>
      <c r="C895" s="106">
        <v>4230</v>
      </c>
      <c r="D895" s="125" t="s">
        <v>99</v>
      </c>
      <c r="E895" s="146">
        <v>111500</v>
      </c>
      <c r="F895" s="199">
        <v>53641</v>
      </c>
      <c r="G895" s="189">
        <f>F895/E895</f>
        <v>0.48</v>
      </c>
    </row>
    <row r="896" spans="1:7" ht="12.75" outlineLevel="1">
      <c r="A896" s="103"/>
      <c r="B896" s="103"/>
      <c r="C896" s="106"/>
      <c r="D896" s="125"/>
      <c r="E896" s="146"/>
      <c r="F896" s="199"/>
      <c r="G896" s="189"/>
    </row>
    <row r="897" spans="1:7" ht="12.75" outlineLevel="1">
      <c r="A897" s="103"/>
      <c r="B897" s="103"/>
      <c r="C897" s="106">
        <v>4260</v>
      </c>
      <c r="D897" s="125" t="s">
        <v>24</v>
      </c>
      <c r="E897" s="146">
        <v>262290</v>
      </c>
      <c r="F897" s="199">
        <v>134003</v>
      </c>
      <c r="G897" s="189">
        <f>F897/E897</f>
        <v>0.51</v>
      </c>
    </row>
    <row r="898" spans="1:7" ht="12.75" outlineLevel="1">
      <c r="A898" s="103"/>
      <c r="B898" s="103"/>
      <c r="C898" s="106"/>
      <c r="D898" s="125"/>
      <c r="E898" s="146"/>
      <c r="F898" s="199"/>
      <c r="G898" s="189"/>
    </row>
    <row r="899" spans="1:7" ht="12.75" outlineLevel="1">
      <c r="A899" s="103"/>
      <c r="B899" s="103"/>
      <c r="C899" s="106">
        <v>4270</v>
      </c>
      <c r="D899" s="125" t="s">
        <v>25</v>
      </c>
      <c r="E899" s="146">
        <v>79200</v>
      </c>
      <c r="F899" s="199">
        <v>45070</v>
      </c>
      <c r="G899" s="189">
        <f>F899/E899</f>
        <v>0.57</v>
      </c>
    </row>
    <row r="900" spans="1:7" ht="12.75" outlineLevel="1">
      <c r="A900" s="103"/>
      <c r="B900" s="103"/>
      <c r="C900" s="106"/>
      <c r="D900" s="125"/>
      <c r="E900" s="146"/>
      <c r="F900" s="199"/>
      <c r="G900" s="189"/>
    </row>
    <row r="901" spans="1:7" ht="12.75" outlineLevel="1">
      <c r="A901" s="103"/>
      <c r="B901" s="103"/>
      <c r="C901" s="106">
        <v>4280</v>
      </c>
      <c r="D901" s="125" t="s">
        <v>104</v>
      </c>
      <c r="E901" s="146">
        <v>4000</v>
      </c>
      <c r="F901" s="199">
        <v>1500</v>
      </c>
      <c r="G901" s="189">
        <f>F901/E901</f>
        <v>0.38</v>
      </c>
    </row>
    <row r="902" spans="1:7" ht="12.75" outlineLevel="1">
      <c r="A902" s="103"/>
      <c r="B902" s="103"/>
      <c r="C902" s="106"/>
      <c r="D902" s="125"/>
      <c r="E902" s="146"/>
      <c r="F902" s="199"/>
      <c r="G902" s="189"/>
    </row>
    <row r="903" spans="1:7" ht="12.75" outlineLevel="1">
      <c r="A903" s="103"/>
      <c r="B903" s="103"/>
      <c r="C903" s="106">
        <v>4300</v>
      </c>
      <c r="D903" s="125" t="s">
        <v>90</v>
      </c>
      <c r="E903" s="146">
        <f>423800-23500-7900</f>
        <v>392400</v>
      </c>
      <c r="F903" s="199">
        <v>163089</v>
      </c>
      <c r="G903" s="189">
        <f>F903/E903</f>
        <v>0.42</v>
      </c>
    </row>
    <row r="904" spans="1:7" ht="12.75" outlineLevel="1">
      <c r="A904" s="103"/>
      <c r="B904" s="103"/>
      <c r="C904" s="106"/>
      <c r="D904" s="125"/>
      <c r="E904" s="146"/>
      <c r="F904" s="199"/>
      <c r="G904" s="189"/>
    </row>
    <row r="905" spans="1:7" ht="22.5" outlineLevel="1">
      <c r="A905" s="103"/>
      <c r="B905" s="103"/>
      <c r="C905" s="106">
        <v>4350</v>
      </c>
      <c r="D905" s="121" t="s">
        <v>257</v>
      </c>
      <c r="E905" s="146">
        <f>3000+1900+1500+1500</f>
        <v>7900</v>
      </c>
      <c r="F905" s="199">
        <v>3527</v>
      </c>
      <c r="G905" s="189">
        <f>F905/E905</f>
        <v>0.45</v>
      </c>
    </row>
    <row r="906" spans="1:7" ht="12.75" outlineLevel="1">
      <c r="A906" s="103"/>
      <c r="B906" s="103"/>
      <c r="C906" s="106"/>
      <c r="D906" s="125"/>
      <c r="E906" s="146"/>
      <c r="F906" s="199"/>
      <c r="G906" s="189"/>
    </row>
    <row r="907" spans="1:7" ht="12.75" outlineLevel="1">
      <c r="A907" s="103"/>
      <c r="B907" s="103"/>
      <c r="C907" s="106">
        <v>4410</v>
      </c>
      <c r="D907" s="125" t="s">
        <v>26</v>
      </c>
      <c r="E907" s="146">
        <f>8500+4000</f>
        <v>12500</v>
      </c>
      <c r="F907" s="199">
        <v>4548</v>
      </c>
      <c r="G907" s="189">
        <f>F907/E907</f>
        <v>0.36</v>
      </c>
    </row>
    <row r="908" spans="1:7" ht="12.75" outlineLevel="1">
      <c r="A908" s="103"/>
      <c r="B908" s="103"/>
      <c r="C908" s="106"/>
      <c r="D908" s="125"/>
      <c r="E908" s="146"/>
      <c r="F908" s="199"/>
      <c r="G908" s="189"/>
    </row>
    <row r="909" spans="1:7" ht="12.75" outlineLevel="1">
      <c r="A909" s="103"/>
      <c r="B909" s="103"/>
      <c r="C909" s="106">
        <v>4430</v>
      </c>
      <c r="D909" s="125" t="s">
        <v>27</v>
      </c>
      <c r="E909" s="146">
        <v>25800</v>
      </c>
      <c r="F909" s="199">
        <v>16063</v>
      </c>
      <c r="G909" s="189">
        <f>F909/E909</f>
        <v>0.62</v>
      </c>
    </row>
    <row r="910" spans="1:7" ht="12.75" outlineLevel="1">
      <c r="A910" s="103"/>
      <c r="B910" s="103"/>
      <c r="C910" s="106"/>
      <c r="D910" s="125"/>
      <c r="E910" s="146"/>
      <c r="F910" s="199"/>
      <c r="G910" s="189"/>
    </row>
    <row r="911" spans="1:7" ht="22.5" outlineLevel="1">
      <c r="A911" s="103"/>
      <c r="B911" s="103"/>
      <c r="C911" s="106">
        <v>4440</v>
      </c>
      <c r="D911" s="125" t="s">
        <v>28</v>
      </c>
      <c r="E911" s="146">
        <f>170500-300+3800+1800</f>
        <v>175800</v>
      </c>
      <c r="F911" s="199">
        <v>141593</v>
      </c>
      <c r="G911" s="189">
        <f>F911/E911</f>
        <v>0.81</v>
      </c>
    </row>
    <row r="912" spans="1:7" ht="12.75" outlineLevel="1">
      <c r="A912" s="103"/>
      <c r="B912" s="103"/>
      <c r="C912" s="106"/>
      <c r="D912" s="125"/>
      <c r="E912" s="146"/>
      <c r="F912" s="199"/>
      <c r="G912" s="189"/>
    </row>
    <row r="913" spans="1:7" ht="12.75" outlineLevel="1">
      <c r="A913" s="103"/>
      <c r="B913" s="103"/>
      <c r="C913" s="106">
        <v>4480</v>
      </c>
      <c r="D913" s="125" t="s">
        <v>29</v>
      </c>
      <c r="E913" s="146">
        <v>27000</v>
      </c>
      <c r="F913" s="199">
        <v>10231</v>
      </c>
      <c r="G913" s="189">
        <f>F913/E913</f>
        <v>0.38</v>
      </c>
    </row>
    <row r="914" spans="1:7" ht="12.75" outlineLevel="1">
      <c r="A914" s="103"/>
      <c r="B914" s="103"/>
      <c r="C914" s="106"/>
      <c r="D914" s="125"/>
      <c r="E914" s="146"/>
      <c r="F914" s="199"/>
      <c r="G914" s="189"/>
    </row>
    <row r="915" spans="1:7" ht="22.5" outlineLevel="1">
      <c r="A915" s="103"/>
      <c r="B915" s="103"/>
      <c r="C915" s="106">
        <v>4520</v>
      </c>
      <c r="D915" s="125" t="s">
        <v>106</v>
      </c>
      <c r="E915" s="146">
        <v>4600</v>
      </c>
      <c r="F915" s="199">
        <v>4591</v>
      </c>
      <c r="G915" s="189">
        <f>F915/E915</f>
        <v>1</v>
      </c>
    </row>
    <row r="916" spans="1:7" ht="12.75" outlineLevel="1">
      <c r="A916" s="103"/>
      <c r="B916" s="103"/>
      <c r="C916" s="106"/>
      <c r="D916" s="125"/>
      <c r="E916" s="146"/>
      <c r="F916" s="199"/>
      <c r="G916" s="189"/>
    </row>
    <row r="917" spans="1:7" ht="12.75" outlineLevel="1">
      <c r="A917" s="103"/>
      <c r="B917" s="103"/>
      <c r="C917" s="106">
        <v>4990</v>
      </c>
      <c r="D917" s="125"/>
      <c r="E917" s="146">
        <v>0</v>
      </c>
      <c r="F917" s="199">
        <v>210</v>
      </c>
      <c r="G917" s="189"/>
    </row>
    <row r="918" spans="1:7" ht="12.75" outlineLevel="1">
      <c r="A918" s="103"/>
      <c r="B918" s="103"/>
      <c r="C918" s="106"/>
      <c r="D918" s="125"/>
      <c r="E918" s="146"/>
      <c r="F918" s="199"/>
      <c r="G918" s="189"/>
    </row>
    <row r="919" spans="1:7" ht="22.5" outlineLevel="1">
      <c r="A919" s="82"/>
      <c r="B919" s="82"/>
      <c r="C919" s="83">
        <v>6050</v>
      </c>
      <c r="D919" s="127" t="s">
        <v>198</v>
      </c>
      <c r="E919" s="67">
        <v>51400</v>
      </c>
      <c r="F919" s="191">
        <v>47961</v>
      </c>
      <c r="G919" s="189">
        <f>F919/E919</f>
        <v>0.93</v>
      </c>
    </row>
    <row r="920" spans="1:7" ht="12.75" outlineLevel="1">
      <c r="A920" s="82"/>
      <c r="B920" s="82"/>
      <c r="C920" s="83"/>
      <c r="D920" s="127"/>
      <c r="E920" s="67"/>
      <c r="F920" s="191"/>
      <c r="G920" s="189"/>
    </row>
    <row r="921" spans="1:7" ht="22.5" outlineLevel="1">
      <c r="A921" s="82"/>
      <c r="B921" s="82"/>
      <c r="C921" s="83">
        <v>6060</v>
      </c>
      <c r="D921" s="127" t="s">
        <v>200</v>
      </c>
      <c r="E921" s="67">
        <v>15500</v>
      </c>
      <c r="F921" s="191">
        <v>0</v>
      </c>
      <c r="G921" s="189">
        <f>F921/E921</f>
        <v>0</v>
      </c>
    </row>
    <row r="922" spans="1:7" ht="12.75">
      <c r="A922" s="103"/>
      <c r="B922" s="103"/>
      <c r="C922" s="106" t="s">
        <v>54</v>
      </c>
      <c r="D922" s="125"/>
      <c r="E922" s="146"/>
      <c r="F922" s="199"/>
      <c r="G922" s="189"/>
    </row>
    <row r="923" spans="1:7" s="97" customFormat="1" ht="12.75">
      <c r="A923" s="103"/>
      <c r="B923" s="103"/>
      <c r="C923" s="79" t="s">
        <v>55</v>
      </c>
      <c r="D923" s="124" t="s">
        <v>203</v>
      </c>
      <c r="E923" s="145">
        <f>SUM(E925:E962)</f>
        <v>1379900</v>
      </c>
      <c r="F923" s="145">
        <f>SUM(F925:F962)</f>
        <v>713341</v>
      </c>
      <c r="G923" s="189">
        <f>F923/E923</f>
        <v>0.52</v>
      </c>
    </row>
    <row r="924" spans="1:7" ht="12.75" outlineLevel="1">
      <c r="A924" s="104"/>
      <c r="B924" s="104"/>
      <c r="C924" s="105"/>
      <c r="D924" s="125"/>
      <c r="E924" s="146"/>
      <c r="F924" s="199"/>
      <c r="G924" s="189"/>
    </row>
    <row r="925" spans="1:7" ht="22.5" outlineLevel="1">
      <c r="A925" s="103"/>
      <c r="B925" s="103"/>
      <c r="C925" s="106">
        <v>3020</v>
      </c>
      <c r="D925" s="125" t="s">
        <v>19</v>
      </c>
      <c r="E925" s="146">
        <v>5800</v>
      </c>
      <c r="F925" s="199">
        <v>1944</v>
      </c>
      <c r="G925" s="189">
        <f>F925/E925</f>
        <v>0.34</v>
      </c>
    </row>
    <row r="926" spans="1:7" ht="12.75" outlineLevel="1">
      <c r="A926" s="103"/>
      <c r="B926" s="103"/>
      <c r="C926" s="106"/>
      <c r="D926" s="125"/>
      <c r="E926" s="146"/>
      <c r="F926" s="199"/>
      <c r="G926" s="189"/>
    </row>
    <row r="927" spans="1:7" ht="22.5" outlineLevel="1">
      <c r="A927" s="103"/>
      <c r="B927" s="103"/>
      <c r="C927" s="106">
        <v>4010</v>
      </c>
      <c r="D927" s="125" t="s">
        <v>20</v>
      </c>
      <c r="E927" s="146">
        <f>686900+42800</f>
        <v>729700</v>
      </c>
      <c r="F927" s="199">
        <v>349059</v>
      </c>
      <c r="G927" s="189">
        <f>F927/E927</f>
        <v>0.48</v>
      </c>
    </row>
    <row r="928" spans="1:7" ht="12.75" outlineLevel="1">
      <c r="A928" s="103"/>
      <c r="B928" s="103"/>
      <c r="C928" s="106"/>
      <c r="D928" s="125"/>
      <c r="E928" s="146"/>
      <c r="F928" s="199"/>
      <c r="G928" s="189"/>
    </row>
    <row r="929" spans="1:7" ht="12.75" outlineLevel="1">
      <c r="A929" s="103"/>
      <c r="B929" s="103"/>
      <c r="C929" s="106">
        <v>4040</v>
      </c>
      <c r="D929" s="125" t="s">
        <v>21</v>
      </c>
      <c r="E929" s="146">
        <v>64700</v>
      </c>
      <c r="F929" s="199">
        <v>61509</v>
      </c>
      <c r="G929" s="189">
        <f>F929/E929</f>
        <v>0.95</v>
      </c>
    </row>
    <row r="930" spans="1:7" ht="12.75" outlineLevel="1">
      <c r="A930" s="103"/>
      <c r="B930" s="103"/>
      <c r="C930" s="106"/>
      <c r="D930" s="125"/>
      <c r="E930" s="146"/>
      <c r="F930" s="199"/>
      <c r="G930" s="189"/>
    </row>
    <row r="931" spans="1:7" ht="12.75" outlineLevel="1">
      <c r="A931" s="103"/>
      <c r="B931" s="103"/>
      <c r="C931" s="106">
        <v>4110</v>
      </c>
      <c r="D931" s="125" t="s">
        <v>22</v>
      </c>
      <c r="E931" s="146">
        <f>127900+7300</f>
        <v>135200</v>
      </c>
      <c r="F931" s="199">
        <v>65084</v>
      </c>
      <c r="G931" s="189">
        <f>F931/E931</f>
        <v>0.48</v>
      </c>
    </row>
    <row r="932" spans="1:7" ht="12.75" outlineLevel="1">
      <c r="A932" s="103"/>
      <c r="B932" s="103"/>
      <c r="C932" s="106"/>
      <c r="D932" s="125"/>
      <c r="E932" s="146"/>
      <c r="F932" s="199"/>
      <c r="G932" s="189"/>
    </row>
    <row r="933" spans="1:7" ht="12.75" outlineLevel="1">
      <c r="A933" s="103"/>
      <c r="B933" s="103"/>
      <c r="C933" s="106">
        <v>4120</v>
      </c>
      <c r="D933" s="125" t="s">
        <v>23</v>
      </c>
      <c r="E933" s="146">
        <f>18400+1000</f>
        <v>19400</v>
      </c>
      <c r="F933" s="199">
        <v>8646</v>
      </c>
      <c r="G933" s="189">
        <f>F933/E933</f>
        <v>0.45</v>
      </c>
    </row>
    <row r="934" spans="1:7" ht="12.75" outlineLevel="1">
      <c r="A934" s="103"/>
      <c r="B934" s="103"/>
      <c r="C934" s="106"/>
      <c r="D934" s="125"/>
      <c r="E934" s="146"/>
      <c r="F934" s="199"/>
      <c r="G934" s="189"/>
    </row>
    <row r="935" spans="1:7" ht="12.75" outlineLevel="1">
      <c r="A935" s="103"/>
      <c r="B935" s="103"/>
      <c r="C935" s="106">
        <v>4170</v>
      </c>
      <c r="D935" s="125" t="s">
        <v>210</v>
      </c>
      <c r="E935" s="146">
        <v>1000</v>
      </c>
      <c r="F935" s="199">
        <v>1000</v>
      </c>
      <c r="G935" s="189">
        <f>F935/E935</f>
        <v>1</v>
      </c>
    </row>
    <row r="936" spans="1:7" ht="12.75" outlineLevel="1">
      <c r="A936" s="103"/>
      <c r="B936" s="103"/>
      <c r="C936" s="106"/>
      <c r="D936" s="125"/>
      <c r="E936" s="146"/>
      <c r="F936" s="199"/>
      <c r="G936" s="189"/>
    </row>
    <row r="937" spans="1:7" ht="12.75" outlineLevel="1">
      <c r="A937" s="103"/>
      <c r="B937" s="103"/>
      <c r="C937" s="106">
        <v>4210</v>
      </c>
      <c r="D937" s="125" t="s">
        <v>14</v>
      </c>
      <c r="E937" s="146">
        <v>108900</v>
      </c>
      <c r="F937" s="199">
        <v>74376</v>
      </c>
      <c r="G937" s="189">
        <f>F937/E937</f>
        <v>0.68</v>
      </c>
    </row>
    <row r="938" spans="1:7" ht="12.75" outlineLevel="1">
      <c r="A938" s="103"/>
      <c r="B938" s="103"/>
      <c r="C938" s="106"/>
      <c r="D938" s="125"/>
      <c r="E938" s="146"/>
      <c r="F938" s="199"/>
      <c r="G938" s="189"/>
    </row>
    <row r="939" spans="1:7" ht="12.75" outlineLevel="1">
      <c r="A939" s="103"/>
      <c r="B939" s="103"/>
      <c r="C939" s="106">
        <v>4220</v>
      </c>
      <c r="D939" s="125" t="s">
        <v>98</v>
      </c>
      <c r="E939" s="146">
        <v>149400</v>
      </c>
      <c r="F939" s="199">
        <v>62604</v>
      </c>
      <c r="G939" s="189">
        <f>F939/E939</f>
        <v>0.42</v>
      </c>
    </row>
    <row r="940" spans="1:7" ht="12.75" outlineLevel="1">
      <c r="A940" s="103"/>
      <c r="B940" s="103"/>
      <c r="C940" s="106"/>
      <c r="D940" s="125"/>
      <c r="E940" s="146"/>
      <c r="F940" s="199"/>
      <c r="G940" s="189"/>
    </row>
    <row r="941" spans="1:7" ht="22.5" outlineLevel="1">
      <c r="A941" s="103"/>
      <c r="B941" s="103"/>
      <c r="C941" s="106">
        <v>4230</v>
      </c>
      <c r="D941" s="125" t="s">
        <v>99</v>
      </c>
      <c r="E941" s="146">
        <v>17500</v>
      </c>
      <c r="F941" s="199">
        <v>9448</v>
      </c>
      <c r="G941" s="189">
        <f>F941/E941</f>
        <v>0.54</v>
      </c>
    </row>
    <row r="942" spans="1:7" ht="12.75" outlineLevel="1">
      <c r="A942" s="103"/>
      <c r="B942" s="103"/>
      <c r="C942" s="106"/>
      <c r="D942" s="125"/>
      <c r="E942" s="146"/>
      <c r="F942" s="199"/>
      <c r="G942" s="189"/>
    </row>
    <row r="943" spans="1:7" ht="12.75" outlineLevel="1">
      <c r="A943" s="103"/>
      <c r="B943" s="103"/>
      <c r="C943" s="106">
        <v>4260</v>
      </c>
      <c r="D943" s="125" t="s">
        <v>24</v>
      </c>
      <c r="E943" s="146">
        <v>12700</v>
      </c>
      <c r="F943" s="199">
        <v>6416</v>
      </c>
      <c r="G943" s="189">
        <f>F943/E943</f>
        <v>0.51</v>
      </c>
    </row>
    <row r="944" spans="1:7" ht="12.75" outlineLevel="1">
      <c r="A944" s="103"/>
      <c r="B944" s="103"/>
      <c r="C944" s="106"/>
      <c r="D944" s="125"/>
      <c r="E944" s="146"/>
      <c r="F944" s="199"/>
      <c r="G944" s="189"/>
    </row>
    <row r="945" spans="1:7" ht="12.75" outlineLevel="1">
      <c r="A945" s="103"/>
      <c r="B945" s="103"/>
      <c r="C945" s="106">
        <v>4270</v>
      </c>
      <c r="D945" s="125" t="s">
        <v>25</v>
      </c>
      <c r="E945" s="146">
        <v>16200</v>
      </c>
      <c r="F945" s="199">
        <v>6574</v>
      </c>
      <c r="G945" s="189">
        <f>F945/E945</f>
        <v>0.41</v>
      </c>
    </row>
    <row r="946" spans="1:7" ht="12.75" outlineLevel="1">
      <c r="A946" s="103"/>
      <c r="B946" s="103"/>
      <c r="C946" s="106"/>
      <c r="D946" s="125"/>
      <c r="E946" s="146"/>
      <c r="F946" s="199"/>
      <c r="G946" s="189"/>
    </row>
    <row r="947" spans="1:7" ht="12.75" outlineLevel="1">
      <c r="A947" s="103"/>
      <c r="B947" s="103"/>
      <c r="C947" s="106">
        <v>4300</v>
      </c>
      <c r="D947" s="125" t="s">
        <v>90</v>
      </c>
      <c r="E947" s="146">
        <f>66100-1000-1900</f>
        <v>63200</v>
      </c>
      <c r="F947" s="199">
        <v>29612</v>
      </c>
      <c r="G947" s="189">
        <f>F947/E947</f>
        <v>0.47</v>
      </c>
    </row>
    <row r="948" spans="1:7" ht="12.75" outlineLevel="1">
      <c r="A948" s="103"/>
      <c r="B948" s="103"/>
      <c r="C948" s="106"/>
      <c r="D948" s="125"/>
      <c r="E948" s="146"/>
      <c r="F948" s="199"/>
      <c r="G948" s="189"/>
    </row>
    <row r="949" spans="1:7" ht="22.5" outlineLevel="1">
      <c r="A949" s="103"/>
      <c r="B949" s="103"/>
      <c r="C949" s="106">
        <v>4350</v>
      </c>
      <c r="D949" s="121" t="s">
        <v>257</v>
      </c>
      <c r="E949" s="146">
        <v>1900</v>
      </c>
      <c r="F949" s="199">
        <v>920</v>
      </c>
      <c r="G949" s="189">
        <f>F949/E949</f>
        <v>0.48</v>
      </c>
    </row>
    <row r="950" spans="1:7" ht="12.75" outlineLevel="1">
      <c r="A950" s="103"/>
      <c r="B950" s="103"/>
      <c r="C950" s="106"/>
      <c r="D950" s="125"/>
      <c r="E950" s="146"/>
      <c r="F950" s="199"/>
      <c r="G950" s="189"/>
    </row>
    <row r="951" spans="1:7" ht="12.75" outlineLevel="1">
      <c r="A951" s="103"/>
      <c r="B951" s="103"/>
      <c r="C951" s="106">
        <v>4410</v>
      </c>
      <c r="D951" s="125" t="s">
        <v>26</v>
      </c>
      <c r="E951" s="146">
        <v>2000</v>
      </c>
      <c r="F951" s="199">
        <v>834</v>
      </c>
      <c r="G951" s="189">
        <f>F951/E951</f>
        <v>0.42</v>
      </c>
    </row>
    <row r="952" spans="1:7" ht="12.75" outlineLevel="1">
      <c r="A952" s="103"/>
      <c r="B952" s="103"/>
      <c r="C952" s="106"/>
      <c r="D952" s="125"/>
      <c r="E952" s="146"/>
      <c r="F952" s="199"/>
      <c r="G952" s="189"/>
    </row>
    <row r="953" spans="1:7" ht="12.75" outlineLevel="1">
      <c r="A953" s="103"/>
      <c r="B953" s="103"/>
      <c r="C953" s="106">
        <v>4430</v>
      </c>
      <c r="D953" s="125" t="s">
        <v>27</v>
      </c>
      <c r="E953" s="146">
        <v>6300</v>
      </c>
      <c r="F953" s="199">
        <v>5069</v>
      </c>
      <c r="G953" s="189">
        <f>F953/E953</f>
        <v>0.8</v>
      </c>
    </row>
    <row r="954" spans="1:7" ht="12.75" outlineLevel="1">
      <c r="A954" s="103"/>
      <c r="B954" s="103"/>
      <c r="C954" s="106"/>
      <c r="D954" s="125"/>
      <c r="E954" s="146"/>
      <c r="F954" s="199"/>
      <c r="G954" s="189"/>
    </row>
    <row r="955" spans="1:7" ht="22.5" outlineLevel="1">
      <c r="A955" s="103"/>
      <c r="B955" s="103"/>
      <c r="C955" s="106">
        <v>4440</v>
      </c>
      <c r="D955" s="125" t="s">
        <v>28</v>
      </c>
      <c r="E955" s="146">
        <f>27300+1800</f>
        <v>29100</v>
      </c>
      <c r="F955" s="199">
        <v>25000</v>
      </c>
      <c r="G955" s="189">
        <f>F955/E955</f>
        <v>0.86</v>
      </c>
    </row>
    <row r="956" spans="1:7" ht="12.75" outlineLevel="1">
      <c r="A956" s="103"/>
      <c r="B956" s="103"/>
      <c r="C956" s="106"/>
      <c r="D956" s="125"/>
      <c r="E956" s="146"/>
      <c r="F956" s="199"/>
      <c r="G956" s="189"/>
    </row>
    <row r="957" spans="1:7" ht="12.75" outlineLevel="1">
      <c r="A957" s="103"/>
      <c r="B957" s="103"/>
      <c r="C957" s="106">
        <v>4480</v>
      </c>
      <c r="D957" s="125" t="s">
        <v>29</v>
      </c>
      <c r="E957" s="146">
        <v>1300</v>
      </c>
      <c r="F957" s="199">
        <v>655</v>
      </c>
      <c r="G957" s="189">
        <f>F957/E957</f>
        <v>0.5</v>
      </c>
    </row>
    <row r="958" spans="1:7" ht="12.75" outlineLevel="1">
      <c r="A958" s="103"/>
      <c r="B958" s="103"/>
      <c r="C958" s="106"/>
      <c r="D958" s="125"/>
      <c r="E958" s="146"/>
      <c r="F958" s="199"/>
      <c r="G958" s="189"/>
    </row>
    <row r="959" spans="1:7" ht="22.5" outlineLevel="1">
      <c r="A959" s="103"/>
      <c r="B959" s="103"/>
      <c r="C959" s="106">
        <v>4520</v>
      </c>
      <c r="D959" s="125" t="s">
        <v>177</v>
      </c>
      <c r="E959" s="146">
        <v>4600</v>
      </c>
      <c r="F959" s="199">
        <v>4591</v>
      </c>
      <c r="G959" s="189"/>
    </row>
    <row r="960" spans="1:7" ht="12.75" outlineLevel="1">
      <c r="A960" s="103"/>
      <c r="B960" s="103"/>
      <c r="C960" s="106"/>
      <c r="D960" s="125"/>
      <c r="E960" s="146"/>
      <c r="F960" s="199"/>
      <c r="G960" s="189"/>
    </row>
    <row r="961" spans="1:7" ht="22.5" outlineLevel="1">
      <c r="A961" s="82"/>
      <c r="B961" s="82"/>
      <c r="C961" s="83">
        <v>6060</v>
      </c>
      <c r="D961" s="127" t="s">
        <v>200</v>
      </c>
      <c r="E961" s="67">
        <v>11000</v>
      </c>
      <c r="F961" s="191">
        <v>0</v>
      </c>
      <c r="G961" s="189">
        <f>F961/E961</f>
        <v>0</v>
      </c>
    </row>
    <row r="962" spans="1:7" ht="12.75" outlineLevel="1">
      <c r="A962" s="103"/>
      <c r="B962" s="103"/>
      <c r="C962" s="106"/>
      <c r="D962" s="125"/>
      <c r="E962" s="146"/>
      <c r="F962" s="199"/>
      <c r="G962" s="189"/>
    </row>
    <row r="963" spans="1:7" s="97" customFormat="1" ht="12.75">
      <c r="A963" s="78"/>
      <c r="B963" s="78"/>
      <c r="C963" s="79" t="s">
        <v>55</v>
      </c>
      <c r="D963" s="124" t="s">
        <v>204</v>
      </c>
      <c r="E963" s="145">
        <f>SUM(E965:E999)</f>
        <v>4357790</v>
      </c>
      <c r="F963" s="198">
        <f>SUM(F965:F999)</f>
        <v>2203128</v>
      </c>
      <c r="G963" s="189">
        <f>F963/E963</f>
        <v>0.51</v>
      </c>
    </row>
    <row r="964" spans="1:7" ht="12.75" outlineLevel="1">
      <c r="A964" s="104"/>
      <c r="B964" s="104"/>
      <c r="C964" s="105"/>
      <c r="D964" s="125"/>
      <c r="E964" s="146"/>
      <c r="F964" s="199"/>
      <c r="G964" s="189"/>
    </row>
    <row r="965" spans="1:7" ht="22.5" outlineLevel="1">
      <c r="A965" s="103"/>
      <c r="B965" s="103"/>
      <c r="C965" s="106">
        <v>3020</v>
      </c>
      <c r="D965" s="125" t="s">
        <v>19</v>
      </c>
      <c r="E965" s="146">
        <v>34100</v>
      </c>
      <c r="F965" s="199">
        <v>14675</v>
      </c>
      <c r="G965" s="189">
        <f>F965/E965</f>
        <v>0.43</v>
      </c>
    </row>
    <row r="966" spans="1:7" ht="12.75" outlineLevel="1">
      <c r="A966" s="103"/>
      <c r="B966" s="103"/>
      <c r="C966" s="106"/>
      <c r="D966" s="125"/>
      <c r="E966" s="146"/>
      <c r="F966" s="199"/>
      <c r="G966" s="189"/>
    </row>
    <row r="967" spans="1:7" ht="22.5" outlineLevel="1">
      <c r="A967" s="103"/>
      <c r="B967" s="103"/>
      <c r="C967" s="106">
        <v>4010</v>
      </c>
      <c r="D967" s="125" t="s">
        <v>20</v>
      </c>
      <c r="E967" s="146">
        <v>2111900</v>
      </c>
      <c r="F967" s="199">
        <v>1015651</v>
      </c>
      <c r="G967" s="189">
        <f>F967/E967</f>
        <v>0.48</v>
      </c>
    </row>
    <row r="968" spans="1:7" ht="12.75" outlineLevel="1">
      <c r="A968" s="103"/>
      <c r="B968" s="103"/>
      <c r="C968" s="106"/>
      <c r="D968" s="125"/>
      <c r="E968" s="146"/>
      <c r="F968" s="199"/>
      <c r="G968" s="189"/>
    </row>
    <row r="969" spans="1:7" ht="12.75" outlineLevel="1">
      <c r="A969" s="103"/>
      <c r="B969" s="103"/>
      <c r="C969" s="106">
        <v>4040</v>
      </c>
      <c r="D969" s="125" t="s">
        <v>21</v>
      </c>
      <c r="E969" s="146">
        <v>176100</v>
      </c>
      <c r="F969" s="199">
        <v>172157</v>
      </c>
      <c r="G969" s="189">
        <f>F969/E969</f>
        <v>0.98</v>
      </c>
    </row>
    <row r="970" spans="1:7" ht="12.75" outlineLevel="1">
      <c r="A970" s="103"/>
      <c r="B970" s="103"/>
      <c r="C970" s="106"/>
      <c r="D970" s="125"/>
      <c r="E970" s="146"/>
      <c r="F970" s="199"/>
      <c r="G970" s="189"/>
    </row>
    <row r="971" spans="1:7" ht="12.75" outlineLevel="1">
      <c r="A971" s="103"/>
      <c r="B971" s="103"/>
      <c r="C971" s="106">
        <v>4110</v>
      </c>
      <c r="D971" s="125" t="s">
        <v>22</v>
      </c>
      <c r="E971" s="146">
        <v>388500</v>
      </c>
      <c r="F971" s="199">
        <v>195127</v>
      </c>
      <c r="G971" s="189">
        <f>F971/E971</f>
        <v>0.5</v>
      </c>
    </row>
    <row r="972" spans="1:7" ht="12.75" outlineLevel="1">
      <c r="A972" s="103"/>
      <c r="B972" s="103"/>
      <c r="C972" s="106"/>
      <c r="D972" s="125"/>
      <c r="E972" s="146"/>
      <c r="F972" s="199"/>
      <c r="G972" s="189"/>
    </row>
    <row r="973" spans="1:7" ht="12.75" outlineLevel="1">
      <c r="A973" s="103"/>
      <c r="B973" s="103"/>
      <c r="C973" s="106">
        <v>4120</v>
      </c>
      <c r="D973" s="125" t="s">
        <v>23</v>
      </c>
      <c r="E973" s="146">
        <v>55800</v>
      </c>
      <c r="F973" s="199">
        <v>25273</v>
      </c>
      <c r="G973" s="189">
        <f>F973/E973</f>
        <v>0.45</v>
      </c>
    </row>
    <row r="974" spans="1:7" ht="12.75" outlineLevel="1">
      <c r="A974" s="103"/>
      <c r="B974" s="103"/>
      <c r="C974" s="106"/>
      <c r="D974" s="125"/>
      <c r="E974" s="146"/>
      <c r="F974" s="199"/>
      <c r="G974" s="189"/>
    </row>
    <row r="975" spans="1:7" ht="12.75" outlineLevel="1">
      <c r="A975" s="103"/>
      <c r="B975" s="103"/>
      <c r="C975" s="106">
        <v>4170</v>
      </c>
      <c r="D975" s="125" t="s">
        <v>212</v>
      </c>
      <c r="E975" s="146">
        <v>5500</v>
      </c>
      <c r="F975" s="199">
        <v>185</v>
      </c>
      <c r="G975" s="189">
        <f>F975/E975</f>
        <v>0.03</v>
      </c>
    </row>
    <row r="976" spans="1:7" ht="12.75" outlineLevel="1">
      <c r="A976" s="103"/>
      <c r="B976" s="103"/>
      <c r="C976" s="106"/>
      <c r="D976" s="125"/>
      <c r="E976" s="146"/>
      <c r="F976" s="199"/>
      <c r="G976" s="189"/>
    </row>
    <row r="977" spans="1:7" ht="12.75" outlineLevel="1">
      <c r="A977" s="103"/>
      <c r="B977" s="103"/>
      <c r="C977" s="106">
        <v>4210</v>
      </c>
      <c r="D977" s="125" t="s">
        <v>14</v>
      </c>
      <c r="E977" s="146">
        <v>557700</v>
      </c>
      <c r="F977" s="199">
        <v>311165</v>
      </c>
      <c r="G977" s="189">
        <f>F977/E977</f>
        <v>0.56</v>
      </c>
    </row>
    <row r="978" spans="1:7" ht="12.75" outlineLevel="1">
      <c r="A978" s="103"/>
      <c r="B978" s="103"/>
      <c r="C978" s="106"/>
      <c r="D978" s="125"/>
      <c r="E978" s="146"/>
      <c r="F978" s="199"/>
      <c r="G978" s="189"/>
    </row>
    <row r="979" spans="1:7" ht="12.75" outlineLevel="1">
      <c r="A979" s="103"/>
      <c r="B979" s="103"/>
      <c r="C979" s="106">
        <v>4220</v>
      </c>
      <c r="D979" s="125" t="s">
        <v>98</v>
      </c>
      <c r="E979" s="146">
        <f>409050+45450</f>
        <v>454500</v>
      </c>
      <c r="F979" s="199">
        <v>179090</v>
      </c>
      <c r="G979" s="189">
        <f>F979/E979</f>
        <v>0.39</v>
      </c>
    </row>
    <row r="980" spans="1:7" ht="12.75" outlineLevel="1">
      <c r="A980" s="103"/>
      <c r="B980" s="103"/>
      <c r="C980" s="106"/>
      <c r="D980" s="125"/>
      <c r="E980" s="146"/>
      <c r="F980" s="199"/>
      <c r="G980" s="189"/>
    </row>
    <row r="981" spans="1:7" ht="22.5" outlineLevel="1">
      <c r="A981" s="103"/>
      <c r="B981" s="103"/>
      <c r="C981" s="106">
        <v>4230</v>
      </c>
      <c r="D981" s="125" t="s">
        <v>99</v>
      </c>
      <c r="E981" s="146">
        <v>53300</v>
      </c>
      <c r="F981" s="199">
        <v>23543</v>
      </c>
      <c r="G981" s="189">
        <f>F981/E981</f>
        <v>0.44</v>
      </c>
    </row>
    <row r="982" spans="1:7" ht="12.75" outlineLevel="1">
      <c r="A982" s="103"/>
      <c r="B982" s="103"/>
      <c r="C982" s="106"/>
      <c r="D982" s="125"/>
      <c r="E982" s="146"/>
      <c r="F982" s="199"/>
      <c r="G982" s="189"/>
    </row>
    <row r="983" spans="1:7" ht="12.75" outlineLevel="1">
      <c r="A983" s="103"/>
      <c r="B983" s="103"/>
      <c r="C983" s="106">
        <v>4260</v>
      </c>
      <c r="D983" s="125" t="s">
        <v>24</v>
      </c>
      <c r="E983" s="146">
        <v>139590</v>
      </c>
      <c r="F983" s="199">
        <v>63565</v>
      </c>
      <c r="G983" s="189">
        <f>F983/E983</f>
        <v>0.46</v>
      </c>
    </row>
    <row r="984" spans="1:7" ht="12.75" outlineLevel="1">
      <c r="A984" s="103"/>
      <c r="B984" s="103"/>
      <c r="C984" s="106"/>
      <c r="D984" s="125"/>
      <c r="E984" s="146"/>
      <c r="F984" s="199"/>
      <c r="G984" s="189"/>
    </row>
    <row r="985" spans="1:7" ht="12.75" outlineLevel="1">
      <c r="A985" s="103"/>
      <c r="B985" s="103"/>
      <c r="C985" s="106">
        <v>4270</v>
      </c>
      <c r="D985" s="125" t="s">
        <v>25</v>
      </c>
      <c r="E985" s="146">
        <v>32200</v>
      </c>
      <c r="F985" s="199">
        <v>19500</v>
      </c>
      <c r="G985" s="189">
        <f>F985/E985</f>
        <v>0.61</v>
      </c>
    </row>
    <row r="986" spans="1:7" ht="12.75" outlineLevel="1">
      <c r="A986" s="103"/>
      <c r="B986" s="103"/>
      <c r="C986" s="106"/>
      <c r="D986" s="125"/>
      <c r="E986" s="146"/>
      <c r="F986" s="199"/>
      <c r="G986" s="189"/>
    </row>
    <row r="987" spans="1:7" ht="12.75" outlineLevel="1">
      <c r="A987" s="103"/>
      <c r="B987" s="103"/>
      <c r="C987" s="106">
        <v>4280</v>
      </c>
      <c r="D987" s="125" t="s">
        <v>104</v>
      </c>
      <c r="E987" s="146">
        <v>4000</v>
      </c>
      <c r="F987" s="199">
        <v>1500</v>
      </c>
      <c r="G987" s="189">
        <f>F987/E987</f>
        <v>0.38</v>
      </c>
    </row>
    <row r="988" spans="1:7" ht="12.75" outlineLevel="1">
      <c r="A988" s="103"/>
      <c r="B988" s="103"/>
      <c r="C988" s="106"/>
      <c r="D988" s="125"/>
      <c r="E988" s="146"/>
      <c r="F988" s="199"/>
      <c r="G988" s="189"/>
    </row>
    <row r="989" spans="1:7" ht="12.75" outlineLevel="1">
      <c r="A989" s="103"/>
      <c r="B989" s="103"/>
      <c r="C989" s="106">
        <v>4300</v>
      </c>
      <c r="D989" s="125" t="s">
        <v>90</v>
      </c>
      <c r="E989" s="146">
        <f>240600-5500-3000</f>
        <v>232100</v>
      </c>
      <c r="F989" s="199">
        <v>95996</v>
      </c>
      <c r="G989" s="189">
        <f>F989/E989</f>
        <v>0.41</v>
      </c>
    </row>
    <row r="990" spans="1:7" ht="12.75" outlineLevel="1">
      <c r="A990" s="103"/>
      <c r="B990" s="103"/>
      <c r="C990" s="106"/>
      <c r="D990" s="125"/>
      <c r="E990" s="146"/>
      <c r="F990" s="199"/>
      <c r="G990" s="189"/>
    </row>
    <row r="991" spans="1:7" ht="22.5" outlineLevel="1">
      <c r="A991" s="103"/>
      <c r="B991" s="103"/>
      <c r="C991" s="106">
        <v>4350</v>
      </c>
      <c r="D991" s="121" t="s">
        <v>257</v>
      </c>
      <c r="E991" s="146">
        <v>3000</v>
      </c>
      <c r="F991" s="199">
        <v>1207</v>
      </c>
      <c r="G991" s="189">
        <f>F991/E991</f>
        <v>0.4</v>
      </c>
    </row>
    <row r="992" spans="1:7" ht="12.75" outlineLevel="1">
      <c r="A992" s="103"/>
      <c r="B992" s="103"/>
      <c r="C992" s="106"/>
      <c r="D992" s="125"/>
      <c r="E992" s="146"/>
      <c r="F992" s="199"/>
      <c r="G992" s="189"/>
    </row>
    <row r="993" spans="1:7" ht="12.75" outlineLevel="1">
      <c r="A993" s="103"/>
      <c r="B993" s="103"/>
      <c r="C993" s="106">
        <v>4410</v>
      </c>
      <c r="D993" s="125" t="s">
        <v>26</v>
      </c>
      <c r="E993" s="146">
        <v>6000</v>
      </c>
      <c r="F993" s="199">
        <v>3203</v>
      </c>
      <c r="G993" s="189">
        <f>F993/E993</f>
        <v>0.53</v>
      </c>
    </row>
    <row r="994" spans="1:7" ht="12.75" outlineLevel="1">
      <c r="A994" s="103"/>
      <c r="B994" s="103"/>
      <c r="C994" s="106"/>
      <c r="D994" s="125"/>
      <c r="E994" s="146"/>
      <c r="F994" s="199"/>
      <c r="G994" s="189"/>
    </row>
    <row r="995" spans="1:7" ht="12.75" outlineLevel="1">
      <c r="A995" s="103"/>
      <c r="B995" s="103"/>
      <c r="C995" s="106">
        <v>4430</v>
      </c>
      <c r="D995" s="125" t="s">
        <v>27</v>
      </c>
      <c r="E995" s="146">
        <v>8500</v>
      </c>
      <c r="F995" s="199">
        <v>6239</v>
      </c>
      <c r="G995" s="189">
        <f>F995/E995</f>
        <v>0.73</v>
      </c>
    </row>
    <row r="996" spans="1:7" ht="12.75" outlineLevel="1">
      <c r="A996" s="103"/>
      <c r="B996" s="103"/>
      <c r="C996" s="106"/>
      <c r="D996" s="125"/>
      <c r="E996" s="146"/>
      <c r="F996" s="199"/>
      <c r="G996" s="189"/>
    </row>
    <row r="997" spans="1:7" ht="22.5" outlineLevel="1">
      <c r="A997" s="103"/>
      <c r="B997" s="103"/>
      <c r="C997" s="106">
        <v>4440</v>
      </c>
      <c r="D997" s="125" t="s">
        <v>28</v>
      </c>
      <c r="E997" s="146">
        <v>83300</v>
      </c>
      <c r="F997" s="199">
        <v>68000</v>
      </c>
      <c r="G997" s="189">
        <f>F997/E997</f>
        <v>0.82</v>
      </c>
    </row>
    <row r="998" spans="1:7" ht="12.75" outlineLevel="1">
      <c r="A998" s="103"/>
      <c r="B998" s="103"/>
      <c r="C998" s="106"/>
      <c r="D998" s="125"/>
      <c r="E998" s="146"/>
      <c r="F998" s="199"/>
      <c r="G998" s="189"/>
    </row>
    <row r="999" spans="1:7" ht="12.75" outlineLevel="1">
      <c r="A999" s="103"/>
      <c r="B999" s="103"/>
      <c r="C999" s="106">
        <v>4480</v>
      </c>
      <c r="D999" s="125" t="s">
        <v>29</v>
      </c>
      <c r="E999" s="146">
        <v>11700</v>
      </c>
      <c r="F999" s="199">
        <v>7052</v>
      </c>
      <c r="G999" s="189">
        <f>F999/E999</f>
        <v>0.6</v>
      </c>
    </row>
    <row r="1000" spans="1:7" s="66" customFormat="1" ht="12.75">
      <c r="A1000" s="95"/>
      <c r="B1000" s="95"/>
      <c r="C1000" s="95"/>
      <c r="D1000" s="133"/>
      <c r="E1000" s="150"/>
      <c r="F1000" s="190"/>
      <c r="G1000" s="189"/>
    </row>
    <row r="1001" spans="1:7" s="97" customFormat="1" ht="12.75">
      <c r="A1001" s="76"/>
      <c r="B1001" s="76"/>
      <c r="C1001" s="79" t="s">
        <v>55</v>
      </c>
      <c r="D1001" s="124" t="s">
        <v>205</v>
      </c>
      <c r="E1001" s="145">
        <f>SUM(E1003:E1041)</f>
        <v>1607800</v>
      </c>
      <c r="F1001" s="145">
        <f>SUM(F1003:F1041)</f>
        <v>862949</v>
      </c>
      <c r="G1001" s="189">
        <f>F1001/E1001</f>
        <v>0.54</v>
      </c>
    </row>
    <row r="1002" spans="1:7" ht="12.75" outlineLevel="1">
      <c r="A1002" s="104"/>
      <c r="B1002" s="104"/>
      <c r="C1002" s="105"/>
      <c r="D1002" s="125"/>
      <c r="E1002" s="146"/>
      <c r="F1002" s="199"/>
      <c r="G1002" s="189"/>
    </row>
    <row r="1003" spans="1:7" ht="22.5" outlineLevel="1">
      <c r="A1003" s="103"/>
      <c r="B1003" s="103"/>
      <c r="C1003" s="106">
        <v>3020</v>
      </c>
      <c r="D1003" s="125" t="s">
        <v>19</v>
      </c>
      <c r="E1003" s="146">
        <v>6000</v>
      </c>
      <c r="F1003" s="199">
        <v>1045</v>
      </c>
      <c r="G1003" s="189">
        <f>F1003/E1003</f>
        <v>0.17</v>
      </c>
    </row>
    <row r="1004" spans="1:7" ht="12.75" outlineLevel="1">
      <c r="A1004" s="103"/>
      <c r="B1004" s="103"/>
      <c r="C1004" s="106"/>
      <c r="D1004" s="125"/>
      <c r="E1004" s="146"/>
      <c r="F1004" s="199"/>
      <c r="G1004" s="189"/>
    </row>
    <row r="1005" spans="1:7" ht="22.5" outlineLevel="1">
      <c r="A1005" s="103"/>
      <c r="B1005" s="103"/>
      <c r="C1005" s="106">
        <v>4010</v>
      </c>
      <c r="D1005" s="125" t="s">
        <v>20</v>
      </c>
      <c r="E1005" s="146">
        <f>766100+55400</f>
        <v>821500</v>
      </c>
      <c r="F1005" s="199">
        <v>399936</v>
      </c>
      <c r="G1005" s="189">
        <f>F1005/E1005</f>
        <v>0.49</v>
      </c>
    </row>
    <row r="1006" spans="1:7" ht="12.75" outlineLevel="1">
      <c r="A1006" s="103"/>
      <c r="B1006" s="103"/>
      <c r="C1006" s="106"/>
      <c r="D1006" s="125"/>
      <c r="E1006" s="146"/>
      <c r="F1006" s="199"/>
      <c r="G1006" s="189"/>
    </row>
    <row r="1007" spans="1:7" ht="12.75" outlineLevel="1">
      <c r="A1007" s="103"/>
      <c r="B1007" s="103"/>
      <c r="C1007" s="106">
        <v>4040</v>
      </c>
      <c r="D1007" s="125" t="s">
        <v>21</v>
      </c>
      <c r="E1007" s="146">
        <v>67800</v>
      </c>
      <c r="F1007" s="199">
        <v>64900</v>
      </c>
      <c r="G1007" s="189">
        <f>F1007/E1007</f>
        <v>0.96</v>
      </c>
    </row>
    <row r="1008" spans="1:7" ht="12.75" outlineLevel="1">
      <c r="A1008" s="103"/>
      <c r="B1008" s="103"/>
      <c r="C1008" s="106"/>
      <c r="D1008" s="125"/>
      <c r="E1008" s="146"/>
      <c r="F1008" s="199"/>
      <c r="G1008" s="189"/>
    </row>
    <row r="1009" spans="1:7" ht="12.75" outlineLevel="1">
      <c r="A1009" s="103"/>
      <c r="B1009" s="103"/>
      <c r="C1009" s="106">
        <v>4110</v>
      </c>
      <c r="D1009" s="125" t="s">
        <v>22</v>
      </c>
      <c r="E1009" s="146">
        <f>141700+16100</f>
        <v>157800</v>
      </c>
      <c r="F1009" s="199">
        <v>72446</v>
      </c>
      <c r="G1009" s="189">
        <f>F1009/E1009</f>
        <v>0.46</v>
      </c>
    </row>
    <row r="1010" spans="1:7" ht="12.75" outlineLevel="1">
      <c r="A1010" s="103"/>
      <c r="B1010" s="103"/>
      <c r="C1010" s="106"/>
      <c r="D1010" s="125"/>
      <c r="E1010" s="146"/>
      <c r="F1010" s="199"/>
      <c r="G1010" s="189"/>
    </row>
    <row r="1011" spans="1:7" ht="12.75" outlineLevel="1">
      <c r="A1011" s="103"/>
      <c r="B1011" s="103"/>
      <c r="C1011" s="106">
        <v>4120</v>
      </c>
      <c r="D1011" s="125" t="s">
        <v>23</v>
      </c>
      <c r="E1011" s="146">
        <f>20400+2300</f>
        <v>22700</v>
      </c>
      <c r="F1011" s="199">
        <v>9956</v>
      </c>
      <c r="G1011" s="189">
        <f>F1011/E1011</f>
        <v>0.44</v>
      </c>
    </row>
    <row r="1012" spans="1:7" ht="12.75" outlineLevel="1">
      <c r="A1012" s="103"/>
      <c r="B1012" s="103"/>
      <c r="C1012" s="106"/>
      <c r="D1012" s="125"/>
      <c r="E1012" s="146"/>
      <c r="F1012" s="199"/>
      <c r="G1012" s="189"/>
    </row>
    <row r="1013" spans="1:7" ht="12.75" outlineLevel="1">
      <c r="A1013" s="103"/>
      <c r="B1013" s="103"/>
      <c r="C1013" s="106">
        <v>4140</v>
      </c>
      <c r="D1013" s="125" t="s">
        <v>271</v>
      </c>
      <c r="E1013" s="146"/>
      <c r="F1013" s="199">
        <v>1296</v>
      </c>
      <c r="G1013" s="189"/>
    </row>
    <row r="1014" spans="1:7" ht="12.75" outlineLevel="1">
      <c r="A1014" s="103"/>
      <c r="B1014" s="103"/>
      <c r="C1014" s="106"/>
      <c r="D1014" s="125"/>
      <c r="E1014" s="146"/>
      <c r="F1014" s="199"/>
      <c r="G1014" s="189"/>
    </row>
    <row r="1015" spans="1:7" ht="12.75" outlineLevel="1">
      <c r="A1015" s="103"/>
      <c r="B1015" s="103"/>
      <c r="C1015" s="106">
        <v>4170</v>
      </c>
      <c r="D1015" s="125" t="s">
        <v>213</v>
      </c>
      <c r="E1015" s="146">
        <v>2000</v>
      </c>
      <c r="F1015" s="199">
        <v>0</v>
      </c>
      <c r="G1015" s="189">
        <f>F1015/E1015</f>
        <v>0</v>
      </c>
    </row>
    <row r="1016" spans="1:7" ht="12.75" outlineLevel="1">
      <c r="A1016" s="103"/>
      <c r="B1016" s="103"/>
      <c r="C1016" s="106"/>
      <c r="D1016" s="125"/>
      <c r="E1016" s="146"/>
      <c r="F1016" s="199"/>
      <c r="G1016" s="189"/>
    </row>
    <row r="1017" spans="1:7" ht="12.75" outlineLevel="1">
      <c r="A1017" s="103"/>
      <c r="B1017" s="103"/>
      <c r="C1017" s="106">
        <v>4210</v>
      </c>
      <c r="D1017" s="125" t="s">
        <v>14</v>
      </c>
      <c r="E1017" s="146">
        <f>139000+5000</f>
        <v>144000</v>
      </c>
      <c r="F1017" s="199">
        <v>118074</v>
      </c>
      <c r="G1017" s="189">
        <f>F1017/E1017</f>
        <v>0.82</v>
      </c>
    </row>
    <row r="1018" spans="1:7" ht="12.75" outlineLevel="1">
      <c r="A1018" s="103"/>
      <c r="B1018" s="103"/>
      <c r="C1018" s="106"/>
      <c r="D1018" s="125"/>
      <c r="E1018" s="146"/>
      <c r="F1018" s="199"/>
      <c r="G1018" s="189"/>
    </row>
    <row r="1019" spans="1:7" ht="12.75" outlineLevel="1">
      <c r="A1019" s="103"/>
      <c r="B1019" s="103"/>
      <c r="C1019" s="106">
        <v>4220</v>
      </c>
      <c r="D1019" s="125" t="s">
        <v>98</v>
      </c>
      <c r="E1019" s="146">
        <v>194800</v>
      </c>
      <c r="F1019" s="199">
        <v>90197</v>
      </c>
      <c r="G1019" s="189">
        <f>F1019/E1019</f>
        <v>0.46</v>
      </c>
    </row>
    <row r="1020" spans="1:7" ht="12.75" outlineLevel="1">
      <c r="A1020" s="103"/>
      <c r="B1020" s="103"/>
      <c r="C1020" s="106"/>
      <c r="D1020" s="125"/>
      <c r="E1020" s="146"/>
      <c r="F1020" s="199"/>
      <c r="G1020" s="189"/>
    </row>
    <row r="1021" spans="1:7" ht="22.5" outlineLevel="1">
      <c r="A1021" s="103"/>
      <c r="B1021" s="103"/>
      <c r="C1021" s="106">
        <v>4230</v>
      </c>
      <c r="D1021" s="125" t="s">
        <v>99</v>
      </c>
      <c r="E1021" s="146">
        <v>22900</v>
      </c>
      <c r="F1021" s="199">
        <v>12882</v>
      </c>
      <c r="G1021" s="189">
        <f>F1021/E1021</f>
        <v>0.56</v>
      </c>
    </row>
    <row r="1022" spans="1:7" ht="12.75" outlineLevel="1">
      <c r="A1022" s="103"/>
      <c r="B1022" s="103"/>
      <c r="C1022" s="106"/>
      <c r="D1022" s="125"/>
      <c r="E1022" s="146"/>
      <c r="F1022" s="199"/>
      <c r="G1022" s="189"/>
    </row>
    <row r="1023" spans="1:7" ht="12.75" outlineLevel="1">
      <c r="A1023" s="103"/>
      <c r="B1023" s="103"/>
      <c r="C1023" s="106">
        <v>4260</v>
      </c>
      <c r="D1023" s="125" t="s">
        <v>24</v>
      </c>
      <c r="E1023" s="146">
        <v>61900</v>
      </c>
      <c r="F1023" s="199">
        <v>36292</v>
      </c>
      <c r="G1023" s="189">
        <f>F1023/E1023</f>
        <v>0.59</v>
      </c>
    </row>
    <row r="1024" spans="1:7" ht="12.75" outlineLevel="1">
      <c r="A1024" s="103"/>
      <c r="B1024" s="103"/>
      <c r="C1024" s="106"/>
      <c r="D1024" s="125"/>
      <c r="E1024" s="146"/>
      <c r="F1024" s="199"/>
      <c r="G1024" s="189"/>
    </row>
    <row r="1025" spans="1:7" ht="12.75" outlineLevel="1">
      <c r="A1025" s="103"/>
      <c r="B1025" s="103"/>
      <c r="C1025" s="106">
        <v>4270</v>
      </c>
      <c r="D1025" s="125" t="s">
        <v>25</v>
      </c>
      <c r="E1025" s="146">
        <v>10500</v>
      </c>
      <c r="F1025" s="199">
        <v>9330</v>
      </c>
      <c r="G1025" s="189">
        <f>F1025/E1025</f>
        <v>0.89</v>
      </c>
    </row>
    <row r="1026" spans="1:7" ht="12.75" outlineLevel="1">
      <c r="A1026" s="103"/>
      <c r="B1026" s="103"/>
      <c r="C1026" s="106"/>
      <c r="D1026" s="125"/>
      <c r="E1026" s="146"/>
      <c r="F1026" s="199"/>
      <c r="G1026" s="189"/>
    </row>
    <row r="1027" spans="1:7" ht="12.75" outlineLevel="1">
      <c r="A1027" s="103"/>
      <c r="B1027" s="103"/>
      <c r="C1027" s="106">
        <v>4300</v>
      </c>
      <c r="D1027" s="125" t="s">
        <v>90</v>
      </c>
      <c r="E1027" s="146">
        <f>45500-1500-2000</f>
        <v>42000</v>
      </c>
      <c r="F1027" s="199">
        <v>18157</v>
      </c>
      <c r="G1027" s="189">
        <f>F1027/E1027</f>
        <v>0.43</v>
      </c>
    </row>
    <row r="1028" spans="1:7" ht="12.75" outlineLevel="1">
      <c r="A1028" s="103"/>
      <c r="B1028" s="103"/>
      <c r="C1028" s="106"/>
      <c r="D1028" s="125"/>
      <c r="E1028" s="146"/>
      <c r="F1028" s="199"/>
      <c r="G1028" s="189"/>
    </row>
    <row r="1029" spans="1:7" ht="22.5" outlineLevel="1">
      <c r="A1029" s="103"/>
      <c r="B1029" s="103"/>
      <c r="C1029" s="106">
        <v>4350</v>
      </c>
      <c r="D1029" s="121" t="s">
        <v>257</v>
      </c>
      <c r="E1029" s="146">
        <v>1500</v>
      </c>
      <c r="F1029" s="199">
        <v>566</v>
      </c>
      <c r="G1029" s="189">
        <f>F1029/E1029</f>
        <v>0.38</v>
      </c>
    </row>
    <row r="1030" spans="1:7" ht="12.75" outlineLevel="1">
      <c r="A1030" s="103"/>
      <c r="B1030" s="103"/>
      <c r="C1030" s="106"/>
      <c r="D1030" s="125"/>
      <c r="E1030" s="146"/>
      <c r="F1030" s="199"/>
      <c r="G1030" s="189"/>
    </row>
    <row r="1031" spans="1:7" ht="12.75" outlineLevel="1">
      <c r="A1031" s="103"/>
      <c r="B1031" s="103"/>
      <c r="C1031" s="106">
        <v>4410</v>
      </c>
      <c r="D1031" s="125" t="s">
        <v>26</v>
      </c>
      <c r="E1031" s="146">
        <v>2000</v>
      </c>
      <c r="F1031" s="199">
        <v>190</v>
      </c>
      <c r="G1031" s="189">
        <f>F1031/E1031</f>
        <v>0.1</v>
      </c>
    </row>
    <row r="1032" spans="1:7" ht="12.75" outlineLevel="1">
      <c r="A1032" s="103"/>
      <c r="B1032" s="103"/>
      <c r="C1032" s="106"/>
      <c r="D1032" s="125"/>
      <c r="E1032" s="146"/>
      <c r="F1032" s="199"/>
      <c r="G1032" s="189"/>
    </row>
    <row r="1033" spans="1:7" ht="12.75" outlineLevel="1">
      <c r="A1033" s="103"/>
      <c r="B1033" s="103"/>
      <c r="C1033" s="106">
        <v>4430</v>
      </c>
      <c r="D1033" s="125" t="s">
        <v>27</v>
      </c>
      <c r="E1033" s="146">
        <v>3000</v>
      </c>
      <c r="F1033" s="199">
        <v>1905</v>
      </c>
      <c r="G1033" s="189">
        <f>F1033/E1033</f>
        <v>0.64</v>
      </c>
    </row>
    <row r="1034" spans="1:7" ht="12.75" outlineLevel="1">
      <c r="A1034" s="103"/>
      <c r="B1034" s="103"/>
      <c r="C1034" s="106"/>
      <c r="D1034" s="125"/>
      <c r="E1034" s="146"/>
      <c r="F1034" s="199"/>
      <c r="G1034" s="189"/>
    </row>
    <row r="1035" spans="1:7" ht="22.5" outlineLevel="1">
      <c r="A1035" s="103"/>
      <c r="B1035" s="103"/>
      <c r="C1035" s="106">
        <v>4440</v>
      </c>
      <c r="D1035" s="125" t="s">
        <v>28</v>
      </c>
      <c r="E1035" s="146">
        <f>29100+3800</f>
        <v>32900</v>
      </c>
      <c r="F1035" s="199">
        <v>24675</v>
      </c>
      <c r="G1035" s="189">
        <f>F1035/E1035</f>
        <v>0.75</v>
      </c>
    </row>
    <row r="1036" spans="1:7" ht="12.75" outlineLevel="1">
      <c r="A1036" s="103"/>
      <c r="B1036" s="103"/>
      <c r="C1036" s="106"/>
      <c r="D1036" s="125"/>
      <c r="E1036" s="146"/>
      <c r="F1036" s="199"/>
      <c r="G1036" s="189"/>
    </row>
    <row r="1037" spans="1:7" ht="12.75" outlineLevel="1">
      <c r="A1037" s="103"/>
      <c r="B1037" s="103"/>
      <c r="C1037" s="106">
        <v>4480</v>
      </c>
      <c r="D1037" s="125" t="s">
        <v>29</v>
      </c>
      <c r="E1037" s="146">
        <v>10000</v>
      </c>
      <c r="F1037" s="199">
        <v>892</v>
      </c>
      <c r="G1037" s="189">
        <f>F1037/E1037</f>
        <v>0.09</v>
      </c>
    </row>
    <row r="1038" spans="1:7" ht="12.75" outlineLevel="1">
      <c r="A1038" s="103"/>
      <c r="B1038" s="103"/>
      <c r="C1038" s="106"/>
      <c r="D1038" s="125"/>
      <c r="E1038" s="146"/>
      <c r="F1038" s="199"/>
      <c r="G1038" s="189"/>
    </row>
    <row r="1039" spans="1:7" ht="12.75" outlineLevel="1">
      <c r="A1039" s="103"/>
      <c r="B1039" s="103"/>
      <c r="C1039" s="106">
        <v>4990</v>
      </c>
      <c r="D1039" s="125" t="s">
        <v>269</v>
      </c>
      <c r="E1039" s="146">
        <v>0</v>
      </c>
      <c r="F1039" s="199">
        <v>210</v>
      </c>
      <c r="G1039" s="189"/>
    </row>
    <row r="1040" spans="1:7" ht="12.75" outlineLevel="1">
      <c r="A1040" s="103"/>
      <c r="B1040" s="103"/>
      <c r="C1040" s="106"/>
      <c r="D1040" s="125"/>
      <c r="E1040" s="146"/>
      <c r="F1040" s="199"/>
      <c r="G1040" s="189"/>
    </row>
    <row r="1041" spans="1:7" ht="22.5" outlineLevel="1">
      <c r="A1041" s="82"/>
      <c r="B1041" s="82"/>
      <c r="C1041" s="83">
        <v>6060</v>
      </c>
      <c r="D1041" s="127" t="s">
        <v>200</v>
      </c>
      <c r="E1041" s="67">
        <v>4500</v>
      </c>
      <c r="F1041" s="191">
        <v>0</v>
      </c>
      <c r="G1041" s="189">
        <f aca="true" t="shared" si="3" ref="G1041:G1079">F1041/E1041</f>
        <v>0</v>
      </c>
    </row>
    <row r="1042" spans="1:7" ht="12.75" outlineLevel="1">
      <c r="A1042" s="82"/>
      <c r="B1042" s="82"/>
      <c r="C1042" s="83"/>
      <c r="D1042" s="127"/>
      <c r="E1042" s="67"/>
      <c r="F1042" s="191"/>
      <c r="G1042" s="189"/>
    </row>
    <row r="1043" spans="1:7" s="97" customFormat="1" ht="12.75">
      <c r="A1043" s="78"/>
      <c r="B1043" s="78"/>
      <c r="C1043" s="79" t="s">
        <v>55</v>
      </c>
      <c r="D1043" s="124" t="s">
        <v>206</v>
      </c>
      <c r="E1043" s="145">
        <f>SUM(E1045:E1079)</f>
        <v>1591100</v>
      </c>
      <c r="F1043" s="198">
        <f>SUM(F1045:F1079)</f>
        <v>811413</v>
      </c>
      <c r="G1043" s="189">
        <f t="shared" si="3"/>
        <v>0.51</v>
      </c>
    </row>
    <row r="1044" spans="1:7" ht="12.75" outlineLevel="1">
      <c r="A1044" s="104"/>
      <c r="B1044" s="104"/>
      <c r="C1044" s="105"/>
      <c r="D1044" s="125"/>
      <c r="E1044" s="146"/>
      <c r="F1044" s="199"/>
      <c r="G1044" s="189"/>
    </row>
    <row r="1045" spans="1:7" ht="22.5" outlineLevel="1">
      <c r="A1045" s="103"/>
      <c r="B1045" s="103"/>
      <c r="C1045" s="106">
        <v>3020</v>
      </c>
      <c r="D1045" s="125" t="s">
        <v>19</v>
      </c>
      <c r="E1045" s="146">
        <v>11200</v>
      </c>
      <c r="F1045" s="199">
        <v>1140</v>
      </c>
      <c r="G1045" s="189">
        <f t="shared" si="3"/>
        <v>0.1</v>
      </c>
    </row>
    <row r="1046" spans="1:7" ht="12.75" outlineLevel="1">
      <c r="A1046" s="103"/>
      <c r="B1046" s="103"/>
      <c r="C1046" s="106"/>
      <c r="D1046" s="125"/>
      <c r="E1046" s="146"/>
      <c r="F1046" s="199"/>
      <c r="G1046" s="189"/>
    </row>
    <row r="1047" spans="1:7" ht="22.5" outlineLevel="1">
      <c r="A1047" s="103"/>
      <c r="B1047" s="103"/>
      <c r="C1047" s="106">
        <v>4010</v>
      </c>
      <c r="D1047" s="125" t="s">
        <v>20</v>
      </c>
      <c r="E1047" s="146">
        <f>775400-8600</f>
        <v>766800</v>
      </c>
      <c r="F1047" s="199">
        <v>394752</v>
      </c>
      <c r="G1047" s="189">
        <f t="shared" si="3"/>
        <v>0.51</v>
      </c>
    </row>
    <row r="1048" spans="1:7" s="66" customFormat="1" ht="12.75" outlineLevel="1">
      <c r="A1048" s="103"/>
      <c r="B1048" s="103"/>
      <c r="C1048" s="106"/>
      <c r="D1048" s="125"/>
      <c r="E1048" s="146"/>
      <c r="F1048" s="199"/>
      <c r="G1048" s="189"/>
    </row>
    <row r="1049" spans="1:7" ht="12.75" outlineLevel="1">
      <c r="A1049" s="76"/>
      <c r="B1049" s="76"/>
      <c r="C1049" s="77">
        <v>4040</v>
      </c>
      <c r="D1049" s="125" t="s">
        <v>21</v>
      </c>
      <c r="E1049" s="146">
        <v>70400</v>
      </c>
      <c r="F1049" s="199">
        <v>66280</v>
      </c>
      <c r="G1049" s="189">
        <f t="shared" si="3"/>
        <v>0.94</v>
      </c>
    </row>
    <row r="1050" spans="1:7" ht="12.75" outlineLevel="1">
      <c r="A1050" s="103"/>
      <c r="B1050" s="103"/>
      <c r="C1050" s="106"/>
      <c r="D1050" s="125"/>
      <c r="E1050" s="146"/>
      <c r="F1050" s="199"/>
      <c r="G1050" s="189"/>
    </row>
    <row r="1051" spans="1:7" ht="12.75" outlineLevel="1">
      <c r="A1051" s="103"/>
      <c r="B1051" s="103"/>
      <c r="C1051" s="106">
        <v>4110</v>
      </c>
      <c r="D1051" s="125" t="s">
        <v>22</v>
      </c>
      <c r="E1051" s="146">
        <f>143800-1400</f>
        <v>142400</v>
      </c>
      <c r="F1051" s="199">
        <v>77471</v>
      </c>
      <c r="G1051" s="189">
        <f t="shared" si="3"/>
        <v>0.54</v>
      </c>
    </row>
    <row r="1052" spans="1:7" ht="12.75" outlineLevel="1">
      <c r="A1052" s="103"/>
      <c r="B1052" s="103"/>
      <c r="C1052" s="106"/>
      <c r="D1052" s="125"/>
      <c r="E1052" s="146"/>
      <c r="F1052" s="199"/>
      <c r="G1052" s="189"/>
    </row>
    <row r="1053" spans="1:7" ht="12.75" outlineLevel="1">
      <c r="A1053" s="103"/>
      <c r="B1053" s="103"/>
      <c r="C1053" s="106">
        <v>4120</v>
      </c>
      <c r="D1053" s="125" t="s">
        <v>23</v>
      </c>
      <c r="E1053" s="146">
        <f>20800-200</f>
        <v>20600</v>
      </c>
      <c r="F1053" s="199">
        <v>5965</v>
      </c>
      <c r="G1053" s="189">
        <f t="shared" si="3"/>
        <v>0.29</v>
      </c>
    </row>
    <row r="1054" spans="1:7" ht="12.75" outlineLevel="1">
      <c r="A1054" s="103"/>
      <c r="B1054" s="103"/>
      <c r="C1054" s="106"/>
      <c r="D1054" s="125"/>
      <c r="E1054" s="146"/>
      <c r="F1054" s="199"/>
      <c r="G1054" s="189"/>
    </row>
    <row r="1055" spans="1:7" ht="12.75" outlineLevel="1">
      <c r="A1055" s="103"/>
      <c r="B1055" s="103"/>
      <c r="C1055" s="106">
        <v>4170</v>
      </c>
      <c r="D1055" s="125" t="s">
        <v>210</v>
      </c>
      <c r="E1055" s="146">
        <v>15000</v>
      </c>
      <c r="F1055" s="199">
        <v>7934</v>
      </c>
      <c r="G1055" s="189">
        <f t="shared" si="3"/>
        <v>0.53</v>
      </c>
    </row>
    <row r="1056" spans="1:7" ht="12.75" outlineLevel="1">
      <c r="A1056" s="103"/>
      <c r="B1056" s="103"/>
      <c r="C1056" s="106"/>
      <c r="D1056" s="125"/>
      <c r="E1056" s="146"/>
      <c r="F1056" s="199"/>
      <c r="G1056" s="189"/>
    </row>
    <row r="1057" spans="1:7" ht="12.75" outlineLevel="1">
      <c r="A1057" s="103"/>
      <c r="B1057" s="103"/>
      <c r="C1057" s="106">
        <v>4210</v>
      </c>
      <c r="D1057" s="125" t="s">
        <v>14</v>
      </c>
      <c r="E1057" s="146">
        <v>174000</v>
      </c>
      <c r="F1057" s="199">
        <v>43446</v>
      </c>
      <c r="G1057" s="189">
        <f t="shared" si="3"/>
        <v>0.25</v>
      </c>
    </row>
    <row r="1058" spans="1:7" ht="12.75" outlineLevel="1">
      <c r="A1058" s="103"/>
      <c r="B1058" s="103"/>
      <c r="C1058" s="106"/>
      <c r="D1058" s="125"/>
      <c r="E1058" s="146"/>
      <c r="F1058" s="199"/>
      <c r="G1058" s="189"/>
    </row>
    <row r="1059" spans="1:7" ht="12.75" outlineLevel="1">
      <c r="A1059" s="103"/>
      <c r="B1059" s="103"/>
      <c r="C1059" s="106">
        <v>4220</v>
      </c>
      <c r="D1059" s="125" t="s">
        <v>98</v>
      </c>
      <c r="E1059" s="146">
        <v>151500</v>
      </c>
      <c r="F1059" s="199">
        <v>72423</v>
      </c>
      <c r="G1059" s="189">
        <f t="shared" si="3"/>
        <v>0.48</v>
      </c>
    </row>
    <row r="1060" spans="1:7" ht="12.75" outlineLevel="1">
      <c r="A1060" s="103"/>
      <c r="B1060" s="103"/>
      <c r="C1060" s="106"/>
      <c r="D1060" s="125"/>
      <c r="E1060" s="146"/>
      <c r="F1060" s="199"/>
      <c r="G1060" s="189"/>
    </row>
    <row r="1061" spans="1:7" ht="22.5" outlineLevel="1">
      <c r="A1061" s="103"/>
      <c r="B1061" s="103"/>
      <c r="C1061" s="106">
        <v>4230</v>
      </c>
      <c r="D1061" s="125" t="s">
        <v>99</v>
      </c>
      <c r="E1061" s="146">
        <v>17800</v>
      </c>
      <c r="F1061" s="199">
        <v>7768</v>
      </c>
      <c r="G1061" s="189">
        <f t="shared" si="3"/>
        <v>0.44</v>
      </c>
    </row>
    <row r="1062" spans="1:7" ht="12.75" outlineLevel="1">
      <c r="A1062" s="103"/>
      <c r="B1062" s="103"/>
      <c r="C1062" s="106"/>
      <c r="D1062" s="125"/>
      <c r="E1062" s="146"/>
      <c r="F1062" s="199"/>
      <c r="G1062" s="189"/>
    </row>
    <row r="1063" spans="1:7" ht="12.75" outlineLevel="1">
      <c r="A1063" s="103"/>
      <c r="B1063" s="103"/>
      <c r="C1063" s="106">
        <v>4260</v>
      </c>
      <c r="D1063" s="125" t="s">
        <v>24</v>
      </c>
      <c r="E1063" s="146">
        <v>48100</v>
      </c>
      <c r="F1063" s="199">
        <v>27728</v>
      </c>
      <c r="G1063" s="189">
        <f t="shared" si="3"/>
        <v>0.58</v>
      </c>
    </row>
    <row r="1064" spans="1:7" ht="12.75" outlineLevel="1">
      <c r="A1064" s="103"/>
      <c r="B1064" s="103"/>
      <c r="C1064" s="106"/>
      <c r="D1064" s="125"/>
      <c r="E1064" s="146"/>
      <c r="F1064" s="199"/>
      <c r="G1064" s="189"/>
    </row>
    <row r="1065" spans="1:7" ht="12.75" outlineLevel="1">
      <c r="A1065" s="103"/>
      <c r="B1065" s="103"/>
      <c r="C1065" s="106">
        <v>4270</v>
      </c>
      <c r="D1065" s="125" t="s">
        <v>25</v>
      </c>
      <c r="E1065" s="146">
        <v>20300</v>
      </c>
      <c r="F1065" s="199">
        <v>9666</v>
      </c>
      <c r="G1065" s="189">
        <f t="shared" si="3"/>
        <v>0.48</v>
      </c>
    </row>
    <row r="1066" spans="1:7" ht="12.75" outlineLevel="1">
      <c r="A1066" s="103"/>
      <c r="B1066" s="103"/>
      <c r="C1066" s="106"/>
      <c r="D1066" s="125"/>
      <c r="E1066" s="146"/>
      <c r="F1066" s="199"/>
      <c r="G1066" s="189"/>
    </row>
    <row r="1067" spans="1:7" ht="12.75" outlineLevel="1">
      <c r="A1067" s="103"/>
      <c r="B1067" s="103"/>
      <c r="C1067" s="106">
        <v>4300</v>
      </c>
      <c r="D1067" s="125" t="s">
        <v>90</v>
      </c>
      <c r="E1067" s="146">
        <f>71600-1500-15000</f>
        <v>55100</v>
      </c>
      <c r="F1067" s="199">
        <v>19324</v>
      </c>
      <c r="G1067" s="189">
        <f t="shared" si="3"/>
        <v>0.35</v>
      </c>
    </row>
    <row r="1068" spans="1:7" ht="12.75" outlineLevel="1">
      <c r="A1068" s="103"/>
      <c r="B1068" s="103"/>
      <c r="C1068" s="106"/>
      <c r="D1068" s="125"/>
      <c r="E1068" s="146"/>
      <c r="F1068" s="199"/>
      <c r="G1068" s="189"/>
    </row>
    <row r="1069" spans="1:7" ht="22.5" outlineLevel="1">
      <c r="A1069" s="103"/>
      <c r="B1069" s="103"/>
      <c r="C1069" s="106">
        <v>4350</v>
      </c>
      <c r="D1069" s="121" t="s">
        <v>257</v>
      </c>
      <c r="E1069" s="146">
        <v>1500</v>
      </c>
      <c r="F1069" s="199">
        <v>834</v>
      </c>
      <c r="G1069" s="189">
        <f t="shared" si="3"/>
        <v>0.56</v>
      </c>
    </row>
    <row r="1070" spans="1:7" ht="12.75" outlineLevel="1">
      <c r="A1070" s="103"/>
      <c r="B1070" s="103"/>
      <c r="C1070" s="106"/>
      <c r="D1070" s="125"/>
      <c r="E1070" s="146"/>
      <c r="F1070" s="199"/>
      <c r="G1070" s="189"/>
    </row>
    <row r="1071" spans="1:7" ht="12.75" outlineLevel="1">
      <c r="A1071" s="103"/>
      <c r="B1071" s="103"/>
      <c r="C1071" s="106">
        <v>4410</v>
      </c>
      <c r="D1071" s="125" t="s">
        <v>26</v>
      </c>
      <c r="E1071" s="146">
        <v>2500</v>
      </c>
      <c r="F1071" s="199">
        <v>321</v>
      </c>
      <c r="G1071" s="189">
        <f t="shared" si="3"/>
        <v>0.13</v>
      </c>
    </row>
    <row r="1072" spans="1:7" ht="12.75" outlineLevel="1">
      <c r="A1072" s="103"/>
      <c r="B1072" s="103"/>
      <c r="C1072" s="106"/>
      <c r="D1072" s="125"/>
      <c r="E1072" s="146"/>
      <c r="F1072" s="199"/>
      <c r="G1072" s="189"/>
    </row>
    <row r="1073" spans="1:7" ht="12.75" outlineLevel="1">
      <c r="A1073" s="103"/>
      <c r="B1073" s="103"/>
      <c r="C1073" s="106">
        <v>4430</v>
      </c>
      <c r="D1073" s="125" t="s">
        <v>27</v>
      </c>
      <c r="E1073" s="146">
        <v>8000</v>
      </c>
      <c r="F1073" s="199">
        <v>2850</v>
      </c>
      <c r="G1073" s="189">
        <f t="shared" si="3"/>
        <v>0.36</v>
      </c>
    </row>
    <row r="1074" spans="1:7" ht="12.75" outlineLevel="1">
      <c r="A1074" s="103"/>
      <c r="B1074" s="103"/>
      <c r="C1074" s="106"/>
      <c r="D1074" s="125"/>
      <c r="E1074" s="146"/>
      <c r="F1074" s="199"/>
      <c r="G1074" s="189"/>
    </row>
    <row r="1075" spans="1:7" ht="22.5" outlineLevel="1">
      <c r="A1075" s="103"/>
      <c r="B1075" s="103"/>
      <c r="C1075" s="106">
        <v>4440</v>
      </c>
      <c r="D1075" s="125" t="s">
        <v>28</v>
      </c>
      <c r="E1075" s="146">
        <f>30800-300</f>
        <v>30500</v>
      </c>
      <c r="F1075" s="199">
        <v>23918</v>
      </c>
      <c r="G1075" s="189">
        <f t="shared" si="3"/>
        <v>0.78</v>
      </c>
    </row>
    <row r="1076" spans="1:7" ht="12.75" outlineLevel="1">
      <c r="A1076" s="103"/>
      <c r="B1076" s="103"/>
      <c r="C1076" s="106"/>
      <c r="D1076" s="125"/>
      <c r="E1076" s="146"/>
      <c r="F1076" s="199"/>
      <c r="G1076" s="189"/>
    </row>
    <row r="1077" spans="1:7" ht="12.75" outlineLevel="1">
      <c r="A1077" s="103"/>
      <c r="B1077" s="103"/>
      <c r="C1077" s="106">
        <v>4480</v>
      </c>
      <c r="D1077" s="125" t="s">
        <v>29</v>
      </c>
      <c r="E1077" s="146">
        <v>4000</v>
      </c>
      <c r="F1077" s="199">
        <v>1632</v>
      </c>
      <c r="G1077" s="189">
        <f t="shared" si="3"/>
        <v>0.41</v>
      </c>
    </row>
    <row r="1078" spans="1:7" ht="12.75" outlineLevel="1">
      <c r="A1078" s="103"/>
      <c r="B1078" s="103"/>
      <c r="C1078" s="106"/>
      <c r="D1078" s="125"/>
      <c r="E1078" s="146"/>
      <c r="F1078" s="199"/>
      <c r="G1078" s="189"/>
    </row>
    <row r="1079" spans="1:7" ht="12.75" outlineLevel="1">
      <c r="A1079" s="103"/>
      <c r="B1079" s="103"/>
      <c r="C1079" s="106">
        <v>6050</v>
      </c>
      <c r="D1079" s="125" t="s">
        <v>178</v>
      </c>
      <c r="E1079" s="146">
        <v>51400</v>
      </c>
      <c r="F1079" s="199">
        <v>47961</v>
      </c>
      <c r="G1079" s="189">
        <f t="shared" si="3"/>
        <v>0.93</v>
      </c>
    </row>
    <row r="1080" spans="1:7" ht="12.75" outlineLevel="1">
      <c r="A1080" s="103"/>
      <c r="B1080" s="103"/>
      <c r="C1080" s="106"/>
      <c r="D1080" s="125"/>
      <c r="E1080" s="146"/>
      <c r="F1080" s="199"/>
      <c r="G1080" s="189"/>
    </row>
    <row r="1081" spans="1:7" s="66" customFormat="1" ht="12.75">
      <c r="A1081" s="78"/>
      <c r="B1081" s="78">
        <v>85204</v>
      </c>
      <c r="C1081" s="79"/>
      <c r="D1081" s="124" t="s">
        <v>110</v>
      </c>
      <c r="E1081" s="145">
        <f>SUM(E1082:E1091)</f>
        <v>1592610</v>
      </c>
      <c r="F1081" s="198">
        <f>SUM(F1082:F1091)</f>
        <v>741727</v>
      </c>
      <c r="G1081" s="189">
        <f>F1081/E1081</f>
        <v>0.47</v>
      </c>
    </row>
    <row r="1082" spans="1:7" ht="12.75" outlineLevel="1">
      <c r="A1082" s="76"/>
      <c r="B1082" s="76"/>
      <c r="C1082" s="77"/>
      <c r="D1082" s="125"/>
      <c r="E1082" s="146"/>
      <c r="F1082" s="199"/>
      <c r="G1082" s="189"/>
    </row>
    <row r="1083" spans="1:7" ht="12.75" outlineLevel="1">
      <c r="A1083" s="103"/>
      <c r="B1083" s="103"/>
      <c r="C1083" s="106">
        <v>3110</v>
      </c>
      <c r="D1083" s="125" t="s">
        <v>97</v>
      </c>
      <c r="E1083" s="146">
        <f>1516000-10800</f>
        <v>1505200</v>
      </c>
      <c r="F1083" s="199">
        <v>704305</v>
      </c>
      <c r="G1083" s="189">
        <f>F1083/E1083</f>
        <v>0.47</v>
      </c>
    </row>
    <row r="1084" spans="1:7" ht="12.75" outlineLevel="1">
      <c r="A1084" s="103"/>
      <c r="B1084" s="103"/>
      <c r="C1084" s="106"/>
      <c r="D1084" s="125"/>
      <c r="E1084" s="146"/>
      <c r="F1084" s="199"/>
      <c r="G1084" s="189"/>
    </row>
    <row r="1085" spans="1:7" ht="12.75" outlineLevel="1">
      <c r="A1085" s="103"/>
      <c r="B1085" s="103"/>
      <c r="C1085" s="106">
        <v>4170</v>
      </c>
      <c r="D1085" s="125" t="s">
        <v>210</v>
      </c>
      <c r="E1085" s="146">
        <v>45070</v>
      </c>
      <c r="F1085" s="199">
        <v>14314</v>
      </c>
      <c r="G1085" s="189">
        <f>F1085/E1085</f>
        <v>0.32</v>
      </c>
    </row>
    <row r="1086" spans="1:7" ht="12.75" outlineLevel="1">
      <c r="A1086" s="103"/>
      <c r="B1086" s="103"/>
      <c r="C1086" s="106"/>
      <c r="D1086" s="125"/>
      <c r="E1086" s="146"/>
      <c r="F1086" s="199"/>
      <c r="G1086" s="189"/>
    </row>
    <row r="1087" spans="1:7" ht="45" outlineLevel="1">
      <c r="A1087" s="103"/>
      <c r="B1087" s="103"/>
      <c r="C1087" s="106">
        <v>4330</v>
      </c>
      <c r="D1087" s="125" t="s">
        <v>202</v>
      </c>
      <c r="E1087" s="146">
        <f>26100+7800</f>
        <v>33900</v>
      </c>
      <c r="F1087" s="199">
        <v>20985</v>
      </c>
      <c r="G1087" s="189">
        <f>F1087/E1087</f>
        <v>0.62</v>
      </c>
    </row>
    <row r="1088" spans="1:7" ht="12.75" outlineLevel="1">
      <c r="A1088" s="103"/>
      <c r="B1088" s="103"/>
      <c r="C1088" s="106"/>
      <c r="D1088" s="125"/>
      <c r="E1088" s="146"/>
      <c r="F1088" s="199"/>
      <c r="G1088" s="189"/>
    </row>
    <row r="1089" spans="1:7" ht="12.75" outlineLevel="1">
      <c r="A1089" s="103"/>
      <c r="B1089" s="103"/>
      <c r="C1089" s="106">
        <v>4110</v>
      </c>
      <c r="D1089" s="125" t="s">
        <v>118</v>
      </c>
      <c r="E1089" s="146">
        <v>7330</v>
      </c>
      <c r="F1089" s="199">
        <v>1845</v>
      </c>
      <c r="G1089" s="189">
        <f>F1089/E1089</f>
        <v>0.25</v>
      </c>
    </row>
    <row r="1090" spans="1:7" ht="12.75" outlineLevel="1">
      <c r="A1090" s="103"/>
      <c r="B1090" s="103"/>
      <c r="C1090" s="106"/>
      <c r="D1090" s="125"/>
      <c r="E1090" s="146"/>
      <c r="F1090" s="199"/>
      <c r="G1090" s="189"/>
    </row>
    <row r="1091" spans="1:7" ht="12.75" outlineLevel="1">
      <c r="A1091" s="103"/>
      <c r="B1091" s="103"/>
      <c r="C1091" s="106">
        <v>4120</v>
      </c>
      <c r="D1091" s="125" t="s">
        <v>23</v>
      </c>
      <c r="E1091" s="146">
        <v>1110</v>
      </c>
      <c r="F1091" s="199">
        <v>278</v>
      </c>
      <c r="G1091" s="189">
        <f>F1091/E1091</f>
        <v>0.25</v>
      </c>
    </row>
    <row r="1092" spans="1:7" ht="12.75">
      <c r="A1092" s="103"/>
      <c r="B1092" s="103"/>
      <c r="C1092" s="106"/>
      <c r="D1092" s="124" t="s">
        <v>54</v>
      </c>
      <c r="E1092" s="146"/>
      <c r="F1092" s="199"/>
      <c r="G1092" s="189"/>
    </row>
    <row r="1093" spans="1:7" s="66" customFormat="1" ht="12.75">
      <c r="A1093" s="78"/>
      <c r="B1093" s="78"/>
      <c r="C1093" s="79"/>
      <c r="D1093" s="124" t="s">
        <v>76</v>
      </c>
      <c r="E1093" s="145">
        <f>SUM(E1095:E1104)</f>
        <v>1592610</v>
      </c>
      <c r="F1093" s="198">
        <f>SUM(F1095:F1104)</f>
        <v>741727</v>
      </c>
      <c r="G1093" s="189">
        <f>F1093/E1093</f>
        <v>0.47</v>
      </c>
    </row>
    <row r="1094" spans="1:7" ht="12.75" outlineLevel="1">
      <c r="A1094" s="76"/>
      <c r="B1094" s="76"/>
      <c r="C1094" s="77"/>
      <c r="D1094" s="125"/>
      <c r="E1094" s="146"/>
      <c r="F1094" s="199"/>
      <c r="G1094" s="189"/>
    </row>
    <row r="1095" spans="1:7" ht="12.75" outlineLevel="1">
      <c r="A1095" s="103"/>
      <c r="B1095" s="103"/>
      <c r="C1095" s="106">
        <v>3110</v>
      </c>
      <c r="D1095" s="125" t="s">
        <v>97</v>
      </c>
      <c r="E1095" s="146">
        <v>1505200</v>
      </c>
      <c r="F1095" s="199">
        <v>704305</v>
      </c>
      <c r="G1095" s="189">
        <f>F1095/E1095</f>
        <v>0.47</v>
      </c>
    </row>
    <row r="1096" spans="1:7" ht="12.75" outlineLevel="1">
      <c r="A1096" s="103"/>
      <c r="B1096" s="103"/>
      <c r="C1096" s="106"/>
      <c r="D1096" s="125"/>
      <c r="E1096" s="146"/>
      <c r="F1096" s="199"/>
      <c r="G1096" s="189"/>
    </row>
    <row r="1097" spans="1:7" ht="12.75" outlineLevel="1">
      <c r="A1097" s="103"/>
      <c r="B1097" s="103"/>
      <c r="C1097" s="106">
        <v>4170</v>
      </c>
      <c r="D1097" s="125" t="s">
        <v>210</v>
      </c>
      <c r="E1097" s="146">
        <v>45070</v>
      </c>
      <c r="F1097" s="199">
        <v>14314</v>
      </c>
      <c r="G1097" s="189">
        <f>F1097/E1097</f>
        <v>0.32</v>
      </c>
    </row>
    <row r="1098" spans="1:7" ht="12.75" outlineLevel="1">
      <c r="A1098" s="103"/>
      <c r="B1098" s="103"/>
      <c r="C1098" s="106"/>
      <c r="D1098" s="125"/>
      <c r="E1098" s="146"/>
      <c r="F1098" s="199"/>
      <c r="G1098" s="189"/>
    </row>
    <row r="1099" spans="1:7" ht="45" outlineLevel="1">
      <c r="A1099" s="103"/>
      <c r="B1099" s="103"/>
      <c r="C1099" s="106">
        <v>4330</v>
      </c>
      <c r="D1099" s="125" t="s">
        <v>202</v>
      </c>
      <c r="E1099" s="146">
        <v>33900</v>
      </c>
      <c r="F1099" s="199">
        <v>20985</v>
      </c>
      <c r="G1099" s="189">
        <f>F1099/E1099</f>
        <v>0.62</v>
      </c>
    </row>
    <row r="1100" spans="1:7" ht="12.75" outlineLevel="1">
      <c r="A1100" s="103"/>
      <c r="B1100" s="103"/>
      <c r="C1100" s="106"/>
      <c r="D1100" s="125"/>
      <c r="E1100" s="146"/>
      <c r="F1100" s="199"/>
      <c r="G1100" s="189"/>
    </row>
    <row r="1101" spans="1:7" ht="12.75" outlineLevel="1">
      <c r="A1101" s="103"/>
      <c r="B1101" s="103"/>
      <c r="C1101" s="106">
        <v>4110</v>
      </c>
      <c r="D1101" s="125" t="s">
        <v>118</v>
      </c>
      <c r="E1101" s="146">
        <v>7330</v>
      </c>
      <c r="F1101" s="199">
        <v>1845</v>
      </c>
      <c r="G1101" s="189">
        <f>F1101/E1101</f>
        <v>0.25</v>
      </c>
    </row>
    <row r="1102" spans="1:7" ht="12.75" outlineLevel="1">
      <c r="A1102" s="103"/>
      <c r="B1102" s="103"/>
      <c r="C1102" s="106"/>
      <c r="D1102" s="125"/>
      <c r="E1102" s="146"/>
      <c r="F1102" s="199"/>
      <c r="G1102" s="189"/>
    </row>
    <row r="1103" spans="1:7" ht="12.75" outlineLevel="1">
      <c r="A1103" s="103"/>
      <c r="B1103" s="103"/>
      <c r="C1103" s="106">
        <v>4120</v>
      </c>
      <c r="D1103" s="125" t="s">
        <v>23</v>
      </c>
      <c r="E1103" s="146">
        <v>1110</v>
      </c>
      <c r="F1103" s="199">
        <v>278</v>
      </c>
      <c r="G1103" s="189">
        <f>F1103/E1103</f>
        <v>0.25</v>
      </c>
    </row>
    <row r="1104" spans="1:7" ht="12.75" outlineLevel="1">
      <c r="A1104" s="103"/>
      <c r="B1104" s="103"/>
      <c r="C1104" s="106"/>
      <c r="D1104" s="125"/>
      <c r="E1104" s="146"/>
      <c r="F1104" s="199"/>
      <c r="G1104" s="189"/>
    </row>
    <row r="1105" spans="1:7" s="66" customFormat="1" ht="22.5">
      <c r="A1105" s="78"/>
      <c r="B1105" s="78">
        <v>85218</v>
      </c>
      <c r="C1105" s="79"/>
      <c r="D1105" s="124" t="s">
        <v>195</v>
      </c>
      <c r="E1105" s="145">
        <f>SUM(E1107:E1137)</f>
        <v>418210</v>
      </c>
      <c r="F1105" s="198">
        <f>SUM(F1107:F1137)</f>
        <v>220155</v>
      </c>
      <c r="G1105" s="189">
        <f>F1105/E1105</f>
        <v>0.53</v>
      </c>
    </row>
    <row r="1106" spans="1:7" ht="12.75" outlineLevel="1">
      <c r="A1106" s="76"/>
      <c r="B1106" s="76"/>
      <c r="C1106" s="77"/>
      <c r="D1106" s="124" t="s">
        <v>107</v>
      </c>
      <c r="E1106" s="146"/>
      <c r="F1106" s="199"/>
      <c r="G1106" s="189"/>
    </row>
    <row r="1107" spans="1:7" ht="12.75" outlineLevel="1">
      <c r="A1107" s="103"/>
      <c r="B1107" s="103"/>
      <c r="C1107" s="106"/>
      <c r="D1107" s="125"/>
      <c r="E1107" s="146"/>
      <c r="F1107" s="199"/>
      <c r="G1107" s="189"/>
    </row>
    <row r="1108" spans="1:7" ht="22.5" outlineLevel="1">
      <c r="A1108" s="103"/>
      <c r="B1108" s="103"/>
      <c r="C1108" s="106">
        <v>3020</v>
      </c>
      <c r="D1108" s="121" t="s">
        <v>197</v>
      </c>
      <c r="E1108" s="146">
        <v>1020</v>
      </c>
      <c r="F1108" s="199">
        <v>449</v>
      </c>
      <c r="G1108" s="189">
        <f>F1108/E1108</f>
        <v>0.44</v>
      </c>
    </row>
    <row r="1109" spans="1:7" ht="12.75" outlineLevel="1">
      <c r="A1109" s="103"/>
      <c r="B1109" s="103"/>
      <c r="C1109" s="106"/>
      <c r="D1109" s="125"/>
      <c r="E1109" s="146"/>
      <c r="F1109" s="199"/>
      <c r="G1109" s="189"/>
    </row>
    <row r="1110" spans="1:7" ht="22.5" outlineLevel="1">
      <c r="A1110" s="103"/>
      <c r="B1110" s="103"/>
      <c r="C1110" s="106">
        <v>4010</v>
      </c>
      <c r="D1110" s="125" t="s">
        <v>20</v>
      </c>
      <c r="E1110" s="146">
        <v>236900</v>
      </c>
      <c r="F1110" s="199">
        <v>112544</v>
      </c>
      <c r="G1110" s="189">
        <f>F1110/E1110</f>
        <v>0.48</v>
      </c>
    </row>
    <row r="1111" spans="1:7" ht="12.75" outlineLevel="1">
      <c r="A1111" s="103"/>
      <c r="B1111" s="103"/>
      <c r="C1111" s="106"/>
      <c r="D1111" s="125"/>
      <c r="E1111" s="146"/>
      <c r="F1111" s="199"/>
      <c r="G1111" s="189"/>
    </row>
    <row r="1112" spans="1:7" ht="12.75" outlineLevel="1">
      <c r="A1112" s="103"/>
      <c r="B1112" s="103"/>
      <c r="C1112" s="106">
        <v>4040</v>
      </c>
      <c r="D1112" s="125" t="s">
        <v>21</v>
      </c>
      <c r="E1112" s="146">
        <v>18900</v>
      </c>
      <c r="F1112" s="199">
        <v>18332</v>
      </c>
      <c r="G1112" s="189">
        <f>F1112/E1112</f>
        <v>0.97</v>
      </c>
    </row>
    <row r="1113" spans="1:7" ht="12.75" outlineLevel="1">
      <c r="A1113" s="103"/>
      <c r="B1113" s="103"/>
      <c r="C1113" s="106"/>
      <c r="D1113" s="125"/>
      <c r="E1113" s="146"/>
      <c r="F1113" s="199"/>
      <c r="G1113" s="189"/>
    </row>
    <row r="1114" spans="1:7" ht="12.75" outlineLevel="1">
      <c r="A1114" s="103"/>
      <c r="B1114" s="103"/>
      <c r="C1114" s="106">
        <v>4110</v>
      </c>
      <c r="D1114" s="125" t="s">
        <v>22</v>
      </c>
      <c r="E1114" s="146">
        <v>43500</v>
      </c>
      <c r="F1114" s="199">
        <v>22403</v>
      </c>
      <c r="G1114" s="189">
        <f>F1114/E1114</f>
        <v>0.52</v>
      </c>
    </row>
    <row r="1115" spans="1:7" ht="12.75" outlineLevel="1">
      <c r="A1115" s="103"/>
      <c r="B1115" s="103"/>
      <c r="C1115" s="106"/>
      <c r="D1115" s="125"/>
      <c r="E1115" s="146"/>
      <c r="F1115" s="199"/>
      <c r="G1115" s="189"/>
    </row>
    <row r="1116" spans="1:7" ht="12.75" outlineLevel="1">
      <c r="A1116" s="103"/>
      <c r="B1116" s="103"/>
      <c r="C1116" s="106">
        <v>4120</v>
      </c>
      <c r="D1116" s="125" t="s">
        <v>23</v>
      </c>
      <c r="E1116" s="146">
        <v>6300</v>
      </c>
      <c r="F1116" s="199">
        <v>3086</v>
      </c>
      <c r="G1116" s="189">
        <f>F1116/E1116</f>
        <v>0.49</v>
      </c>
    </row>
    <row r="1117" spans="1:7" ht="12.75" outlineLevel="1">
      <c r="A1117" s="103"/>
      <c r="B1117" s="103"/>
      <c r="C1117" s="106"/>
      <c r="D1117" s="125"/>
      <c r="E1117" s="146"/>
      <c r="F1117" s="199"/>
      <c r="G1117" s="189"/>
    </row>
    <row r="1118" spans="1:7" ht="12.75" outlineLevel="1">
      <c r="A1118" s="103"/>
      <c r="B1118" s="103"/>
      <c r="C1118" s="106">
        <v>4170</v>
      </c>
      <c r="D1118" s="125" t="s">
        <v>212</v>
      </c>
      <c r="E1118" s="146">
        <v>6600</v>
      </c>
      <c r="F1118" s="199">
        <v>3097</v>
      </c>
      <c r="G1118" s="189">
        <f>F1118/E1118</f>
        <v>0.47</v>
      </c>
    </row>
    <row r="1119" spans="1:7" ht="12.75" outlineLevel="1">
      <c r="A1119" s="103"/>
      <c r="B1119" s="103"/>
      <c r="C1119" s="106"/>
      <c r="D1119" s="125"/>
      <c r="E1119" s="146"/>
      <c r="F1119" s="199"/>
      <c r="G1119" s="189"/>
    </row>
    <row r="1120" spans="1:7" ht="12.75" outlineLevel="1">
      <c r="A1120" s="103"/>
      <c r="B1120" s="103"/>
      <c r="C1120" s="106">
        <v>4210</v>
      </c>
      <c r="D1120" s="125" t="s">
        <v>14</v>
      </c>
      <c r="E1120" s="146">
        <v>12000</v>
      </c>
      <c r="F1120" s="199">
        <v>6831</v>
      </c>
      <c r="G1120" s="189">
        <f>F1120/E1120</f>
        <v>0.57</v>
      </c>
    </row>
    <row r="1121" spans="1:7" ht="12.75" outlineLevel="1">
      <c r="A1121" s="103"/>
      <c r="B1121" s="103"/>
      <c r="C1121" s="106"/>
      <c r="D1121" s="125"/>
      <c r="E1121" s="146"/>
      <c r="F1121" s="199"/>
      <c r="G1121" s="189"/>
    </row>
    <row r="1122" spans="1:7" ht="12.75" outlineLevel="1">
      <c r="A1122" s="103"/>
      <c r="B1122" s="103"/>
      <c r="C1122" s="106">
        <v>4260</v>
      </c>
      <c r="D1122" s="125" t="s">
        <v>24</v>
      </c>
      <c r="E1122" s="146">
        <v>6000</v>
      </c>
      <c r="F1122" s="199">
        <v>3227</v>
      </c>
      <c r="G1122" s="189">
        <f>F1122/E1122</f>
        <v>0.54</v>
      </c>
    </row>
    <row r="1123" spans="1:7" ht="12.75" outlineLevel="1">
      <c r="A1123" s="103"/>
      <c r="B1123" s="103"/>
      <c r="C1123" s="106"/>
      <c r="D1123" s="125"/>
      <c r="E1123" s="146"/>
      <c r="F1123" s="199"/>
      <c r="G1123" s="189"/>
    </row>
    <row r="1124" spans="1:7" ht="12.75" outlineLevel="1">
      <c r="A1124" s="103"/>
      <c r="B1124" s="103"/>
      <c r="C1124" s="106">
        <v>4270</v>
      </c>
      <c r="D1124" s="125" t="s">
        <v>25</v>
      </c>
      <c r="E1124" s="146">
        <v>3000</v>
      </c>
      <c r="F1124" s="199">
        <v>1948</v>
      </c>
      <c r="G1124" s="189">
        <f>F1124/E1124</f>
        <v>0.65</v>
      </c>
    </row>
    <row r="1125" spans="1:7" ht="12.75" outlineLevel="1">
      <c r="A1125" s="103"/>
      <c r="B1125" s="103"/>
      <c r="C1125" s="106"/>
      <c r="D1125" s="125"/>
      <c r="E1125" s="146"/>
      <c r="F1125" s="199"/>
      <c r="G1125" s="189"/>
    </row>
    <row r="1126" spans="1:7" ht="12.75" outlineLevel="1">
      <c r="A1126" s="103"/>
      <c r="B1126" s="103"/>
      <c r="C1126" s="106">
        <v>4300</v>
      </c>
      <c r="D1126" s="125" t="s">
        <v>90</v>
      </c>
      <c r="E1126" s="146">
        <f>76900-6600-1300</f>
        <v>69000</v>
      </c>
      <c r="F1126" s="199">
        <v>40739</v>
      </c>
      <c r="G1126" s="189">
        <f>F1126/E1126</f>
        <v>0.59</v>
      </c>
    </row>
    <row r="1127" spans="1:7" ht="12.75" outlineLevel="1">
      <c r="A1127" s="103"/>
      <c r="B1127" s="103"/>
      <c r="C1127" s="106"/>
      <c r="D1127" s="125"/>
      <c r="E1127" s="146"/>
      <c r="F1127" s="199"/>
      <c r="G1127" s="189"/>
    </row>
    <row r="1128" spans="1:7" ht="22.5" outlineLevel="1">
      <c r="A1128" s="103"/>
      <c r="B1128" s="103"/>
      <c r="C1128" s="106">
        <v>4350</v>
      </c>
      <c r="D1128" s="121" t="s">
        <v>257</v>
      </c>
      <c r="E1128" s="146">
        <v>1300</v>
      </c>
      <c r="F1128" s="199">
        <v>701</v>
      </c>
      <c r="G1128" s="189">
        <f>F1128/E1128</f>
        <v>0.54</v>
      </c>
    </row>
    <row r="1129" spans="1:7" ht="12.75" outlineLevel="1">
      <c r="A1129" s="103"/>
      <c r="B1129" s="103"/>
      <c r="C1129" s="106"/>
      <c r="D1129" s="125"/>
      <c r="E1129" s="146"/>
      <c r="F1129" s="199"/>
      <c r="G1129" s="189"/>
    </row>
    <row r="1130" spans="1:7" ht="12.75" outlineLevel="1">
      <c r="A1130" s="103"/>
      <c r="B1130" s="103"/>
      <c r="C1130" s="106">
        <v>4410</v>
      </c>
      <c r="D1130" s="125" t="s">
        <v>26</v>
      </c>
      <c r="E1130" s="146">
        <v>2800</v>
      </c>
      <c r="F1130" s="199">
        <v>1533</v>
      </c>
      <c r="G1130" s="189">
        <f>F1130/E1130</f>
        <v>0.55</v>
      </c>
    </row>
    <row r="1131" spans="1:7" ht="12.75" outlineLevel="1">
      <c r="A1131" s="103"/>
      <c r="B1131" s="103"/>
      <c r="C1131" s="106"/>
      <c r="D1131" s="125"/>
      <c r="E1131" s="146"/>
      <c r="F1131" s="199"/>
      <c r="G1131" s="189"/>
    </row>
    <row r="1132" spans="1:7" ht="12.75" outlineLevel="1">
      <c r="A1132" s="103"/>
      <c r="B1132" s="103"/>
      <c r="C1132" s="106">
        <v>4430</v>
      </c>
      <c r="D1132" s="125" t="s">
        <v>27</v>
      </c>
      <c r="E1132" s="146">
        <v>1000</v>
      </c>
      <c r="F1132" s="199">
        <v>316</v>
      </c>
      <c r="G1132" s="189">
        <f>F1132/E1132</f>
        <v>0.32</v>
      </c>
    </row>
    <row r="1133" spans="1:7" ht="12.75" outlineLevel="1">
      <c r="A1133" s="103"/>
      <c r="B1133" s="103"/>
      <c r="C1133" s="106"/>
      <c r="D1133" s="125"/>
      <c r="E1133" s="146"/>
      <c r="F1133" s="199"/>
      <c r="G1133" s="189"/>
    </row>
    <row r="1134" spans="1:7" ht="22.5" outlineLevel="1">
      <c r="A1134" s="103"/>
      <c r="B1134" s="103"/>
      <c r="C1134" s="106">
        <v>4440</v>
      </c>
      <c r="D1134" s="125" t="s">
        <v>28</v>
      </c>
      <c r="E1134" s="146">
        <v>6390</v>
      </c>
      <c r="F1134" s="199">
        <v>4949</v>
      </c>
      <c r="G1134" s="189">
        <f>F1134/E1134</f>
        <v>0.77</v>
      </c>
    </row>
    <row r="1135" spans="1:7" ht="12.75" outlineLevel="1">
      <c r="A1135" s="103"/>
      <c r="B1135" s="103"/>
      <c r="C1135" s="106"/>
      <c r="D1135" s="125"/>
      <c r="E1135" s="146"/>
      <c r="F1135" s="199"/>
      <c r="G1135" s="189"/>
    </row>
    <row r="1136" spans="1:7" ht="12.75" outlineLevel="1">
      <c r="A1136" s="103"/>
      <c r="B1136" s="103"/>
      <c r="C1136" s="106">
        <v>6060</v>
      </c>
      <c r="D1136" s="125" t="s">
        <v>179</v>
      </c>
      <c r="E1136" s="146">
        <v>3500</v>
      </c>
      <c r="F1136" s="199">
        <v>0</v>
      </c>
      <c r="G1136" s="189">
        <f>F1136/E1136</f>
        <v>0</v>
      </c>
    </row>
    <row r="1137" spans="1:7" ht="12.75" outlineLevel="1">
      <c r="A1137" s="103"/>
      <c r="B1137" s="103"/>
      <c r="C1137" s="106"/>
      <c r="D1137" s="125"/>
      <c r="E1137" s="146"/>
      <c r="F1137" s="199"/>
      <c r="G1137" s="189"/>
    </row>
    <row r="1138" spans="1:7" s="66" customFormat="1" ht="45">
      <c r="A1138" s="78"/>
      <c r="B1138" s="78">
        <v>85220</v>
      </c>
      <c r="C1138" s="79"/>
      <c r="D1138" s="124" t="s">
        <v>108</v>
      </c>
      <c r="E1138" s="145">
        <f>SUM(E1140:E1155)</f>
        <v>43620</v>
      </c>
      <c r="F1138" s="198">
        <f>SUM(F1140:F1155)</f>
        <v>21797</v>
      </c>
      <c r="G1138" s="189">
        <f>F1138/E1138</f>
        <v>0.5</v>
      </c>
    </row>
    <row r="1139" spans="1:7" ht="12.75" outlineLevel="1">
      <c r="A1139" s="76"/>
      <c r="B1139" s="76"/>
      <c r="C1139" s="77"/>
      <c r="D1139" s="125" t="s">
        <v>109</v>
      </c>
      <c r="E1139" s="146"/>
      <c r="F1139" s="199"/>
      <c r="G1139" s="189"/>
    </row>
    <row r="1140" spans="1:7" ht="12.75" outlineLevel="1">
      <c r="A1140" s="103"/>
      <c r="B1140" s="103"/>
      <c r="C1140" s="106"/>
      <c r="D1140" s="125"/>
      <c r="E1140" s="146"/>
      <c r="F1140" s="199"/>
      <c r="G1140" s="189"/>
    </row>
    <row r="1141" spans="1:7" ht="22.5" outlineLevel="1">
      <c r="A1141" s="103"/>
      <c r="B1141" s="103"/>
      <c r="C1141" s="106">
        <v>4010</v>
      </c>
      <c r="D1141" s="125" t="s">
        <v>20</v>
      </c>
      <c r="E1141" s="146">
        <v>30200</v>
      </c>
      <c r="F1141" s="199">
        <v>15190</v>
      </c>
      <c r="G1141" s="189">
        <f>F1141/E1141</f>
        <v>0.5</v>
      </c>
    </row>
    <row r="1142" spans="1:7" ht="12.75" outlineLevel="1">
      <c r="A1142" s="103"/>
      <c r="B1142" s="103"/>
      <c r="C1142" s="106"/>
      <c r="D1142" s="125"/>
      <c r="E1142" s="146"/>
      <c r="F1142" s="199"/>
      <c r="G1142" s="189"/>
    </row>
    <row r="1143" spans="1:7" ht="12.75" outlineLevel="1">
      <c r="A1143" s="103"/>
      <c r="B1143" s="103"/>
      <c r="C1143" s="106">
        <v>4040</v>
      </c>
      <c r="D1143" s="125" t="s">
        <v>21</v>
      </c>
      <c r="E1143" s="146">
        <v>2500</v>
      </c>
      <c r="F1143" s="199">
        <v>2499</v>
      </c>
      <c r="G1143" s="189">
        <f>F1143/E1143</f>
        <v>1</v>
      </c>
    </row>
    <row r="1144" spans="1:7" ht="12.75" outlineLevel="1">
      <c r="A1144" s="103"/>
      <c r="B1144" s="103"/>
      <c r="C1144" s="106"/>
      <c r="D1144" s="125"/>
      <c r="E1144" s="146"/>
      <c r="F1144" s="199"/>
      <c r="G1144" s="189"/>
    </row>
    <row r="1145" spans="1:7" ht="12.75" outlineLevel="1">
      <c r="A1145" s="103"/>
      <c r="B1145" s="103"/>
      <c r="C1145" s="106">
        <v>4110</v>
      </c>
      <c r="D1145" s="125" t="s">
        <v>22</v>
      </c>
      <c r="E1145" s="146">
        <v>6130</v>
      </c>
      <c r="F1145" s="199">
        <v>3126</v>
      </c>
      <c r="G1145" s="189">
        <f>F1145/E1145</f>
        <v>0.51</v>
      </c>
    </row>
    <row r="1146" spans="1:7" ht="12.75" outlineLevel="1">
      <c r="A1146" s="103"/>
      <c r="B1146" s="103"/>
      <c r="C1146" s="106"/>
      <c r="D1146" s="125"/>
      <c r="E1146" s="146"/>
      <c r="F1146" s="199"/>
      <c r="G1146" s="189"/>
    </row>
    <row r="1147" spans="1:7" ht="12.75" outlineLevel="1">
      <c r="A1147" s="103"/>
      <c r="B1147" s="103"/>
      <c r="C1147" s="106">
        <v>4170</v>
      </c>
      <c r="D1147" s="125" t="s">
        <v>209</v>
      </c>
      <c r="E1147" s="146">
        <v>2400</v>
      </c>
      <c r="F1147" s="199">
        <v>0</v>
      </c>
      <c r="G1147" s="189">
        <f>F1147/E1147</f>
        <v>0</v>
      </c>
    </row>
    <row r="1148" spans="1:7" ht="12.75" outlineLevel="1">
      <c r="A1148" s="103"/>
      <c r="B1148" s="103"/>
      <c r="C1148" s="106"/>
      <c r="D1148" s="125"/>
      <c r="E1148" s="146"/>
      <c r="F1148" s="199"/>
      <c r="G1148" s="189"/>
    </row>
    <row r="1149" spans="1:7" ht="12.75" outlineLevel="1">
      <c r="A1149" s="103"/>
      <c r="B1149" s="103"/>
      <c r="C1149" s="106">
        <v>4300</v>
      </c>
      <c r="D1149" s="125" t="s">
        <v>8</v>
      </c>
      <c r="E1149" s="146">
        <f>3000-2400</f>
        <v>600</v>
      </c>
      <c r="F1149" s="199">
        <v>0</v>
      </c>
      <c r="G1149" s="189">
        <f>F1149/E1149</f>
        <v>0</v>
      </c>
    </row>
    <row r="1150" spans="1:7" ht="12.75" outlineLevel="1">
      <c r="A1150" s="103"/>
      <c r="B1150" s="103"/>
      <c r="C1150" s="106"/>
      <c r="D1150" s="125"/>
      <c r="E1150" s="146"/>
      <c r="F1150" s="199"/>
      <c r="G1150" s="189"/>
    </row>
    <row r="1151" spans="1:7" ht="12.75" outlineLevel="1">
      <c r="A1151" s="103"/>
      <c r="B1151" s="103"/>
      <c r="C1151" s="106">
        <v>4410</v>
      </c>
      <c r="D1151" s="125" t="s">
        <v>26</v>
      </c>
      <c r="E1151" s="146">
        <v>240</v>
      </c>
      <c r="F1151" s="199">
        <v>0</v>
      </c>
      <c r="G1151" s="189">
        <f>F1151/E1151</f>
        <v>0</v>
      </c>
    </row>
    <row r="1152" spans="1:7" ht="12.75" outlineLevel="1">
      <c r="A1152" s="103"/>
      <c r="B1152" s="103"/>
      <c r="C1152" s="106"/>
      <c r="D1152" s="125"/>
      <c r="E1152" s="146"/>
      <c r="F1152" s="199"/>
      <c r="G1152" s="189"/>
    </row>
    <row r="1153" spans="1:7" ht="12.75" outlineLevel="1">
      <c r="A1153" s="103"/>
      <c r="B1153" s="103"/>
      <c r="C1153" s="106">
        <v>4120</v>
      </c>
      <c r="D1153" s="125" t="s">
        <v>23</v>
      </c>
      <c r="E1153" s="146">
        <v>850</v>
      </c>
      <c r="F1153" s="199">
        <v>432</v>
      </c>
      <c r="G1153" s="189">
        <f>F1153/E1153</f>
        <v>0.51</v>
      </c>
    </row>
    <row r="1154" spans="1:7" ht="12.75" outlineLevel="1">
      <c r="A1154" s="103"/>
      <c r="B1154" s="103"/>
      <c r="C1154" s="106"/>
      <c r="D1154" s="125"/>
      <c r="E1154" s="146"/>
      <c r="F1154" s="199"/>
      <c r="G1154" s="189"/>
    </row>
    <row r="1155" spans="1:7" ht="22.5" outlineLevel="1">
      <c r="A1155" s="103"/>
      <c r="B1155" s="103"/>
      <c r="C1155" s="106">
        <v>4440</v>
      </c>
      <c r="D1155" s="125" t="s">
        <v>28</v>
      </c>
      <c r="E1155" s="146">
        <v>700</v>
      </c>
      <c r="F1155" s="199">
        <v>550</v>
      </c>
      <c r="G1155" s="189">
        <f>F1155/E1155</f>
        <v>0.79</v>
      </c>
    </row>
    <row r="1156" spans="1:7" ht="12.75">
      <c r="A1156" s="103"/>
      <c r="B1156" s="103"/>
      <c r="C1156" s="106"/>
      <c r="D1156" s="125"/>
      <c r="E1156" s="146"/>
      <c r="F1156" s="199"/>
      <c r="G1156" s="189"/>
    </row>
    <row r="1157" spans="1:7" s="66" customFormat="1" ht="22.5">
      <c r="A1157" s="78"/>
      <c r="B1157" s="78">
        <v>85233</v>
      </c>
      <c r="C1157" s="79"/>
      <c r="D1157" s="124" t="s">
        <v>188</v>
      </c>
      <c r="E1157" s="145">
        <f>SUM(E1159:E1161)</f>
        <v>2510</v>
      </c>
      <c r="F1157" s="198">
        <f>SUM(F1159:F1161)</f>
        <v>0</v>
      </c>
      <c r="G1157" s="189">
        <f>F1157/E1157</f>
        <v>0</v>
      </c>
    </row>
    <row r="1158" spans="1:7" ht="12.75" outlineLevel="1">
      <c r="A1158" s="76"/>
      <c r="B1158" s="76"/>
      <c r="C1158" s="77"/>
      <c r="D1158" s="125"/>
      <c r="E1158" s="146"/>
      <c r="F1158" s="199"/>
      <c r="G1158" s="189"/>
    </row>
    <row r="1159" spans="1:7" ht="12.75" outlineLevel="1">
      <c r="A1159" s="103"/>
      <c r="B1159" s="103"/>
      <c r="C1159" s="106">
        <v>4300</v>
      </c>
      <c r="D1159" s="125" t="s">
        <v>8</v>
      </c>
      <c r="E1159" s="146">
        <v>2220</v>
      </c>
      <c r="F1159" s="199">
        <v>0</v>
      </c>
      <c r="G1159" s="189">
        <f>F1159/E1159</f>
        <v>0</v>
      </c>
    </row>
    <row r="1160" spans="1:7" ht="12.75" outlineLevel="1">
      <c r="A1160" s="103"/>
      <c r="B1160" s="103"/>
      <c r="C1160" s="106"/>
      <c r="D1160" s="125"/>
      <c r="E1160" s="146"/>
      <c r="F1160" s="199"/>
      <c r="G1160" s="189"/>
    </row>
    <row r="1161" spans="1:7" ht="12.75" outlineLevel="1">
      <c r="A1161" s="103"/>
      <c r="B1161" s="103"/>
      <c r="C1161" s="106">
        <v>4410</v>
      </c>
      <c r="D1161" s="125" t="s">
        <v>26</v>
      </c>
      <c r="E1161" s="146">
        <v>290</v>
      </c>
      <c r="F1161" s="199">
        <v>0</v>
      </c>
      <c r="G1161" s="189">
        <f>F1161/E1161</f>
        <v>0</v>
      </c>
    </row>
    <row r="1162" spans="1:7" ht="12.75" outlineLevel="1">
      <c r="A1162" s="103"/>
      <c r="B1162" s="103"/>
      <c r="C1162" s="106"/>
      <c r="D1162" s="125"/>
      <c r="E1162" s="146"/>
      <c r="F1162" s="199"/>
      <c r="G1162" s="189"/>
    </row>
    <row r="1163" spans="1:7" s="66" customFormat="1" ht="12.75" outlineLevel="1">
      <c r="A1163" s="78"/>
      <c r="B1163" s="78">
        <v>85295</v>
      </c>
      <c r="C1163" s="79"/>
      <c r="D1163" s="124" t="s">
        <v>262</v>
      </c>
      <c r="E1163" s="145">
        <f>SUM(E1165)</f>
        <v>780</v>
      </c>
      <c r="F1163" s="145">
        <f>SUM(F1165)</f>
        <v>0</v>
      </c>
      <c r="G1163" s="189">
        <f>F1163/E1163</f>
        <v>0</v>
      </c>
    </row>
    <row r="1164" spans="1:7" ht="12.75" outlineLevel="1">
      <c r="A1164" s="103"/>
      <c r="B1164" s="103"/>
      <c r="C1164" s="106"/>
      <c r="D1164" s="125"/>
      <c r="E1164" s="146"/>
      <c r="F1164" s="199"/>
      <c r="G1164" s="189"/>
    </row>
    <row r="1165" spans="1:7" ht="22.5" outlineLevel="2">
      <c r="A1165" s="103"/>
      <c r="B1165" s="103"/>
      <c r="C1165" s="106">
        <v>4440</v>
      </c>
      <c r="D1165" s="125" t="s">
        <v>28</v>
      </c>
      <c r="E1165" s="146">
        <v>780</v>
      </c>
      <c r="F1165" s="199">
        <v>0</v>
      </c>
      <c r="G1165" s="189">
        <f>F1165/E1165</f>
        <v>0</v>
      </c>
    </row>
    <row r="1166" spans="1:7" ht="12.75">
      <c r="A1166" s="103"/>
      <c r="B1166" s="103"/>
      <c r="C1166" s="106"/>
      <c r="D1166" s="125"/>
      <c r="E1166" s="146"/>
      <c r="F1166" s="199"/>
      <c r="G1166" s="189"/>
    </row>
    <row r="1167" spans="1:7" ht="12.75">
      <c r="A1167" s="103"/>
      <c r="B1167" s="103"/>
      <c r="C1167" s="106"/>
      <c r="D1167" s="125"/>
      <c r="E1167" s="146"/>
      <c r="F1167" s="199"/>
      <c r="G1167" s="189"/>
    </row>
    <row r="1168" spans="1:7" s="65" customFormat="1" ht="22.5">
      <c r="A1168" s="74">
        <v>853</v>
      </c>
      <c r="B1168" s="74"/>
      <c r="C1168" s="75"/>
      <c r="D1168" s="126" t="s">
        <v>111</v>
      </c>
      <c r="E1168" s="141">
        <f>E1170+E1188+E1218</f>
        <v>1567524</v>
      </c>
      <c r="F1168" s="141">
        <f>F1170+F1188+F1218</f>
        <v>860904</v>
      </c>
      <c r="G1168" s="189">
        <f>F1168/E1168</f>
        <v>0.55</v>
      </c>
    </row>
    <row r="1169" spans="1:7" ht="12.75" outlineLevel="1">
      <c r="A1169" s="76"/>
      <c r="B1169" s="76"/>
      <c r="C1169" s="77"/>
      <c r="D1169" s="125"/>
      <c r="E1169" s="146"/>
      <c r="F1169" s="199"/>
      <c r="G1169" s="189"/>
    </row>
    <row r="1170" spans="1:7" s="66" customFormat="1" ht="22.5" outlineLevel="1">
      <c r="A1170" s="78"/>
      <c r="B1170" s="78">
        <v>85321</v>
      </c>
      <c r="C1170" s="79"/>
      <c r="D1170" s="124" t="s">
        <v>112</v>
      </c>
      <c r="E1170" s="145">
        <f>SUM(E1172:E1186)</f>
        <v>87514</v>
      </c>
      <c r="F1170" s="198">
        <f>SUM(F1172:F1186)</f>
        <v>43349</v>
      </c>
      <c r="G1170" s="189">
        <f>F1170/E1170</f>
        <v>0.5</v>
      </c>
    </row>
    <row r="1171" spans="1:7" s="66" customFormat="1" ht="12.75" outlineLevel="2">
      <c r="A1171" s="78"/>
      <c r="B1171" s="78"/>
      <c r="C1171" s="79"/>
      <c r="D1171" s="124"/>
      <c r="E1171" s="145"/>
      <c r="F1171" s="198"/>
      <c r="G1171" s="189"/>
    </row>
    <row r="1172" spans="1:7" ht="22.5" outlineLevel="2">
      <c r="A1172" s="76"/>
      <c r="B1172" s="76"/>
      <c r="C1172" s="77">
        <v>4010</v>
      </c>
      <c r="D1172" s="125" t="s">
        <v>20</v>
      </c>
      <c r="E1172" s="146">
        <v>18700</v>
      </c>
      <c r="F1172" s="199">
        <v>10221</v>
      </c>
      <c r="G1172" s="189">
        <f>F1172/E1172</f>
        <v>0.55</v>
      </c>
    </row>
    <row r="1173" spans="1:7" ht="12.75" outlineLevel="2">
      <c r="A1173" s="103"/>
      <c r="B1173" s="103"/>
      <c r="C1173" s="106"/>
      <c r="D1173" s="125"/>
      <c r="E1173" s="146"/>
      <c r="F1173" s="199"/>
      <c r="G1173" s="189"/>
    </row>
    <row r="1174" spans="1:7" ht="12.75" outlineLevel="2">
      <c r="A1174" s="103"/>
      <c r="B1174" s="103"/>
      <c r="C1174" s="106">
        <v>4040</v>
      </c>
      <c r="D1174" s="125" t="s">
        <v>21</v>
      </c>
      <c r="E1174" s="146">
        <v>1430</v>
      </c>
      <c r="F1174" s="199">
        <v>1428</v>
      </c>
      <c r="G1174" s="189">
        <f>F1174/E1174</f>
        <v>1</v>
      </c>
    </row>
    <row r="1175" spans="1:7" ht="12.75" outlineLevel="2">
      <c r="A1175" s="103"/>
      <c r="B1175" s="103"/>
      <c r="C1175" s="106"/>
      <c r="D1175" s="125"/>
      <c r="E1175" s="146"/>
      <c r="F1175" s="199"/>
      <c r="G1175" s="189"/>
    </row>
    <row r="1176" spans="1:7" ht="12.75" outlineLevel="2">
      <c r="A1176" s="103"/>
      <c r="B1176" s="103"/>
      <c r="C1176" s="106">
        <v>4110</v>
      </c>
      <c r="D1176" s="125" t="s">
        <v>22</v>
      </c>
      <c r="E1176" s="146">
        <v>7500</v>
      </c>
      <c r="F1176" s="199">
        <v>3687</v>
      </c>
      <c r="G1176" s="189">
        <f>F1176/E1176</f>
        <v>0.49</v>
      </c>
    </row>
    <row r="1177" spans="1:7" ht="12.75" outlineLevel="2">
      <c r="A1177" s="103"/>
      <c r="B1177" s="103"/>
      <c r="C1177" s="106"/>
      <c r="D1177" s="125"/>
      <c r="E1177" s="146"/>
      <c r="F1177" s="199"/>
      <c r="G1177" s="189"/>
    </row>
    <row r="1178" spans="1:7" ht="12.75" outlineLevel="2">
      <c r="A1178" s="103"/>
      <c r="B1178" s="103"/>
      <c r="C1178" s="106">
        <v>4120</v>
      </c>
      <c r="D1178" s="125" t="s">
        <v>23</v>
      </c>
      <c r="E1178" s="146">
        <v>1034</v>
      </c>
      <c r="F1178" s="199">
        <v>510</v>
      </c>
      <c r="G1178" s="189">
        <f>F1178/E1178</f>
        <v>0.49</v>
      </c>
    </row>
    <row r="1179" spans="1:7" ht="12.75" outlineLevel="2">
      <c r="A1179" s="103"/>
      <c r="B1179" s="103"/>
      <c r="C1179" s="106"/>
      <c r="D1179" s="125"/>
      <c r="E1179" s="146"/>
      <c r="F1179" s="199"/>
      <c r="G1179" s="189"/>
    </row>
    <row r="1180" spans="1:7" ht="12.75" outlineLevel="2">
      <c r="A1180" s="103"/>
      <c r="B1180" s="103"/>
      <c r="C1180" s="106">
        <v>4170</v>
      </c>
      <c r="D1180" s="125" t="s">
        <v>210</v>
      </c>
      <c r="E1180" s="146">
        <v>50070</v>
      </c>
      <c r="F1180" s="199">
        <v>24558</v>
      </c>
      <c r="G1180" s="189">
        <f>F1180/E1180</f>
        <v>0.49</v>
      </c>
    </row>
    <row r="1181" spans="1:7" ht="12.75" outlineLevel="2">
      <c r="A1181" s="103"/>
      <c r="B1181" s="103"/>
      <c r="C1181" s="106"/>
      <c r="D1181" s="125"/>
      <c r="E1181" s="146"/>
      <c r="F1181" s="199"/>
      <c r="G1181" s="189"/>
    </row>
    <row r="1182" spans="1:7" ht="12.75" outlineLevel="2">
      <c r="A1182" s="103"/>
      <c r="B1182" s="103"/>
      <c r="C1182" s="106">
        <v>4210</v>
      </c>
      <c r="D1182" s="125" t="s">
        <v>14</v>
      </c>
      <c r="E1182" s="146">
        <v>2000</v>
      </c>
      <c r="F1182" s="199">
        <v>356</v>
      </c>
      <c r="G1182" s="189">
        <f>F1182/E1182</f>
        <v>0.18</v>
      </c>
    </row>
    <row r="1183" spans="1:7" ht="12.75" outlineLevel="2">
      <c r="A1183" s="103"/>
      <c r="B1183" s="103"/>
      <c r="C1183" s="106"/>
      <c r="D1183" s="125"/>
      <c r="E1183" s="146"/>
      <c r="F1183" s="199"/>
      <c r="G1183" s="189"/>
    </row>
    <row r="1184" spans="1:7" ht="12.75" outlineLevel="2">
      <c r="A1184" s="103"/>
      <c r="B1184" s="103"/>
      <c r="C1184" s="106">
        <v>4300</v>
      </c>
      <c r="D1184" s="125" t="s">
        <v>90</v>
      </c>
      <c r="E1184" s="146">
        <f>56500-50070</f>
        <v>6430</v>
      </c>
      <c r="F1184" s="199">
        <v>2314</v>
      </c>
      <c r="G1184" s="189">
        <f>F1184/E1184</f>
        <v>0.36</v>
      </c>
    </row>
    <row r="1185" spans="1:7" ht="12.75" outlineLevel="2">
      <c r="A1185" s="103"/>
      <c r="B1185" s="103"/>
      <c r="C1185" s="106"/>
      <c r="D1185" s="125"/>
      <c r="E1185" s="146"/>
      <c r="F1185" s="199"/>
      <c r="G1185" s="189"/>
    </row>
    <row r="1186" spans="1:7" ht="22.5" outlineLevel="2">
      <c r="A1186" s="103"/>
      <c r="B1186" s="103"/>
      <c r="C1186" s="106">
        <v>4440</v>
      </c>
      <c r="D1186" s="125" t="s">
        <v>28</v>
      </c>
      <c r="E1186" s="146">
        <v>350</v>
      </c>
      <c r="F1186" s="199">
        <v>275</v>
      </c>
      <c r="G1186" s="189">
        <f>F1186/E1186</f>
        <v>0.79</v>
      </c>
    </row>
    <row r="1187" spans="1:7" ht="12.75" outlineLevel="1">
      <c r="A1187" s="103"/>
      <c r="B1187" s="103"/>
      <c r="C1187" s="106"/>
      <c r="D1187" s="125"/>
      <c r="E1187" s="146"/>
      <c r="F1187" s="199"/>
      <c r="G1187" s="189"/>
    </row>
    <row r="1188" spans="1:7" s="97" customFormat="1" ht="12.75" outlineLevel="1">
      <c r="A1188" s="96"/>
      <c r="B1188" s="86">
        <v>85333</v>
      </c>
      <c r="C1188" s="70"/>
      <c r="D1188" s="130" t="s">
        <v>189</v>
      </c>
      <c r="E1188" s="151">
        <f>SUM(E1190:E1216)</f>
        <v>1463970</v>
      </c>
      <c r="F1188" s="151">
        <f>SUM(F1190:F1216)</f>
        <v>801515</v>
      </c>
      <c r="G1188" s="189">
        <f>F1188/E1188</f>
        <v>0.55</v>
      </c>
    </row>
    <row r="1189" spans="1:7" ht="12.75" outlineLevel="2">
      <c r="A1189" s="111"/>
      <c r="B1189" s="86"/>
      <c r="C1189" s="70"/>
      <c r="D1189" s="130"/>
      <c r="E1189" s="67"/>
      <c r="F1189" s="191"/>
      <c r="G1189" s="189"/>
    </row>
    <row r="1190" spans="1:7" ht="22.5" outlineLevel="2">
      <c r="A1190" s="96"/>
      <c r="B1190" s="96"/>
      <c r="C1190" s="110">
        <v>3020</v>
      </c>
      <c r="D1190" s="121" t="s">
        <v>197</v>
      </c>
      <c r="E1190" s="157">
        <v>1000</v>
      </c>
      <c r="F1190" s="209">
        <v>437</v>
      </c>
      <c r="G1190" s="189">
        <f>F1190/E1190</f>
        <v>0.44</v>
      </c>
    </row>
    <row r="1191" spans="1:7" ht="12.75" outlineLevel="2">
      <c r="A1191" s="96"/>
      <c r="B1191" s="96"/>
      <c r="C1191" s="110"/>
      <c r="D1191" s="121"/>
      <c r="E1191" s="67"/>
      <c r="F1191" s="191"/>
      <c r="G1191" s="189"/>
    </row>
    <row r="1192" spans="1:7" ht="22.5" outlineLevel="2">
      <c r="A1192" s="96"/>
      <c r="B1192" s="96"/>
      <c r="C1192" s="95">
        <v>4010</v>
      </c>
      <c r="D1192" s="121" t="s">
        <v>20</v>
      </c>
      <c r="E1192" s="67">
        <v>969410</v>
      </c>
      <c r="F1192" s="191">
        <v>501190</v>
      </c>
      <c r="G1192" s="189">
        <f>F1192/E1192</f>
        <v>0.52</v>
      </c>
    </row>
    <row r="1193" spans="1:7" ht="12.75" outlineLevel="2">
      <c r="A1193" s="96"/>
      <c r="B1193" s="96"/>
      <c r="C1193" s="95"/>
      <c r="D1193" s="121"/>
      <c r="E1193" s="67"/>
      <c r="F1193" s="191"/>
      <c r="G1193" s="189"/>
    </row>
    <row r="1194" spans="1:7" ht="12.75" outlineLevel="2">
      <c r="A1194" s="96"/>
      <c r="B1194" s="96"/>
      <c r="C1194" s="110">
        <v>4040</v>
      </c>
      <c r="D1194" s="121" t="s">
        <v>21</v>
      </c>
      <c r="E1194" s="67">
        <v>61000</v>
      </c>
      <c r="F1194" s="191">
        <v>60929</v>
      </c>
      <c r="G1194" s="189">
        <f>F1194/E1194</f>
        <v>1</v>
      </c>
    </row>
    <row r="1195" spans="1:7" ht="12.75" outlineLevel="2">
      <c r="A1195" s="96"/>
      <c r="B1195" s="96"/>
      <c r="C1195" s="110"/>
      <c r="D1195" s="121"/>
      <c r="E1195" s="67"/>
      <c r="F1195" s="191"/>
      <c r="G1195" s="189"/>
    </row>
    <row r="1196" spans="1:7" ht="12.75" outlineLevel="2">
      <c r="A1196" s="96"/>
      <c r="B1196" s="96"/>
      <c r="C1196" s="110">
        <v>4110</v>
      </c>
      <c r="D1196" s="121" t="s">
        <v>22</v>
      </c>
      <c r="E1196" s="67">
        <v>185300</v>
      </c>
      <c r="F1196" s="191">
        <v>84442</v>
      </c>
      <c r="G1196" s="189">
        <f>F1196/E1196</f>
        <v>0.46</v>
      </c>
    </row>
    <row r="1197" spans="1:7" ht="12.75" outlineLevel="2">
      <c r="A1197" s="96"/>
      <c r="B1197" s="96"/>
      <c r="C1197" s="110"/>
      <c r="D1197" s="121"/>
      <c r="E1197" s="67"/>
      <c r="F1197" s="191"/>
      <c r="G1197" s="189"/>
    </row>
    <row r="1198" spans="1:7" ht="12.75" outlineLevel="2">
      <c r="A1198" s="96"/>
      <c r="B1198" s="96"/>
      <c r="C1198" s="110">
        <v>4120</v>
      </c>
      <c r="D1198" s="121" t="s">
        <v>23</v>
      </c>
      <c r="E1198" s="67">
        <v>25190</v>
      </c>
      <c r="F1198" s="191">
        <v>12007</v>
      </c>
      <c r="G1198" s="189">
        <f>F1198/E1198</f>
        <v>0.48</v>
      </c>
    </row>
    <row r="1199" spans="1:7" ht="12.75" outlineLevel="2">
      <c r="A1199" s="96"/>
      <c r="B1199" s="96"/>
      <c r="C1199" s="110"/>
      <c r="D1199" s="121"/>
      <c r="E1199" s="67"/>
      <c r="F1199" s="191"/>
      <c r="G1199" s="189"/>
    </row>
    <row r="1200" spans="1:7" ht="12.75" outlineLevel="2">
      <c r="A1200" s="96"/>
      <c r="B1200" s="96"/>
      <c r="C1200" s="110">
        <v>4210</v>
      </c>
      <c r="D1200" s="121" t="s">
        <v>14</v>
      </c>
      <c r="E1200" s="67">
        <v>27130</v>
      </c>
      <c r="F1200" s="191">
        <v>14926</v>
      </c>
      <c r="G1200" s="189">
        <f>F1200/E1200</f>
        <v>0.55</v>
      </c>
    </row>
    <row r="1201" spans="1:7" ht="12.75" outlineLevel="2">
      <c r="A1201" s="96"/>
      <c r="B1201" s="96"/>
      <c r="C1201" s="110"/>
      <c r="D1201" s="121"/>
      <c r="E1201" s="67"/>
      <c r="F1201" s="191"/>
      <c r="G1201" s="189"/>
    </row>
    <row r="1202" spans="1:7" ht="12.75" outlineLevel="2">
      <c r="A1202" s="96"/>
      <c r="B1202" s="96"/>
      <c r="C1202" s="110">
        <v>4260</v>
      </c>
      <c r="D1202" s="121" t="s">
        <v>24</v>
      </c>
      <c r="E1202" s="67">
        <v>42000</v>
      </c>
      <c r="F1202" s="191">
        <v>18706</v>
      </c>
      <c r="G1202" s="189">
        <f>F1202/E1202</f>
        <v>0.45</v>
      </c>
    </row>
    <row r="1203" spans="1:7" ht="12.75" outlineLevel="2">
      <c r="A1203" s="96"/>
      <c r="B1203" s="96"/>
      <c r="C1203" s="110"/>
      <c r="D1203" s="121"/>
      <c r="E1203" s="67"/>
      <c r="F1203" s="191"/>
      <c r="G1203" s="189"/>
    </row>
    <row r="1204" spans="1:7" ht="12.75" outlineLevel="2">
      <c r="A1204" s="96"/>
      <c r="B1204" s="96"/>
      <c r="C1204" s="110">
        <v>4270</v>
      </c>
      <c r="D1204" s="121" t="s">
        <v>25</v>
      </c>
      <c r="E1204" s="67">
        <v>6000</v>
      </c>
      <c r="F1204" s="191">
        <v>421</v>
      </c>
      <c r="G1204" s="189">
        <f>F1204/E1204</f>
        <v>0.07</v>
      </c>
    </row>
    <row r="1205" spans="1:7" ht="12.75" outlineLevel="2">
      <c r="A1205" s="96"/>
      <c r="B1205" s="96"/>
      <c r="C1205" s="110"/>
      <c r="D1205" s="121"/>
      <c r="E1205" s="67"/>
      <c r="F1205" s="191"/>
      <c r="G1205" s="189"/>
    </row>
    <row r="1206" spans="1:7" ht="12.75" outlineLevel="2">
      <c r="A1206" s="96"/>
      <c r="B1206" s="96"/>
      <c r="C1206" s="110">
        <v>4300</v>
      </c>
      <c r="D1206" s="125" t="s">
        <v>105</v>
      </c>
      <c r="E1206" s="67">
        <v>61340</v>
      </c>
      <c r="F1206" s="191">
        <v>36965</v>
      </c>
      <c r="G1206" s="189">
        <f>F1206/E1206</f>
        <v>0.6</v>
      </c>
    </row>
    <row r="1207" spans="1:7" ht="12.75" outlineLevel="2">
      <c r="A1207" s="96"/>
      <c r="B1207" s="96"/>
      <c r="C1207" s="110"/>
      <c r="D1207" s="121"/>
      <c r="E1207" s="67"/>
      <c r="F1207" s="191"/>
      <c r="G1207" s="189"/>
    </row>
    <row r="1208" spans="1:7" ht="12.75" outlineLevel="2">
      <c r="A1208" s="96"/>
      <c r="B1208" s="96"/>
      <c r="C1208" s="110">
        <v>4410</v>
      </c>
      <c r="D1208" s="121" t="s">
        <v>26</v>
      </c>
      <c r="E1208" s="67">
        <v>2700</v>
      </c>
      <c r="F1208" s="191">
        <v>1743</v>
      </c>
      <c r="G1208" s="189">
        <f>F1208/E1208</f>
        <v>0.65</v>
      </c>
    </row>
    <row r="1209" spans="1:7" ht="12.75" outlineLevel="2">
      <c r="A1209" s="96"/>
      <c r="B1209" s="96"/>
      <c r="C1209" s="110"/>
      <c r="D1209" s="121"/>
      <c r="E1209" s="67"/>
      <c r="F1209" s="191"/>
      <c r="G1209" s="189"/>
    </row>
    <row r="1210" spans="1:7" ht="12.75" outlineLevel="2">
      <c r="A1210" s="96"/>
      <c r="B1210" s="96"/>
      <c r="C1210" s="110">
        <v>4430</v>
      </c>
      <c r="D1210" s="121" t="s">
        <v>27</v>
      </c>
      <c r="E1210" s="67">
        <v>3500</v>
      </c>
      <c r="F1210" s="191">
        <v>2402</v>
      </c>
      <c r="G1210" s="189">
        <f>F1210/E1210</f>
        <v>0.69</v>
      </c>
    </row>
    <row r="1211" spans="1:7" ht="12.75" outlineLevel="2">
      <c r="A1211" s="96"/>
      <c r="B1211" s="96"/>
      <c r="C1211" s="95"/>
      <c r="D1211" s="132"/>
      <c r="E1211" s="67"/>
      <c r="F1211" s="191"/>
      <c r="G1211" s="189"/>
    </row>
    <row r="1212" spans="1:7" ht="22.5" outlineLevel="2">
      <c r="A1212" s="96"/>
      <c r="B1212" s="96"/>
      <c r="C1212" s="110">
        <v>4440</v>
      </c>
      <c r="D1212" s="121" t="s">
        <v>28</v>
      </c>
      <c r="E1212" s="67">
        <v>31400</v>
      </c>
      <c r="F1212" s="191">
        <v>23550</v>
      </c>
      <c r="G1212" s="189">
        <f>F1212/E1212</f>
        <v>0.75</v>
      </c>
    </row>
    <row r="1213" spans="1:7" ht="12.75" outlineLevel="2">
      <c r="A1213" s="96"/>
      <c r="B1213" s="96"/>
      <c r="C1213" s="110"/>
      <c r="D1213" s="121"/>
      <c r="E1213" s="67"/>
      <c r="F1213" s="191"/>
      <c r="G1213" s="189"/>
    </row>
    <row r="1214" spans="1:7" ht="12.75" outlineLevel="2">
      <c r="A1214" s="96"/>
      <c r="B1214" s="96"/>
      <c r="C1214" s="110">
        <v>4480</v>
      </c>
      <c r="D1214" s="121" t="s">
        <v>29</v>
      </c>
      <c r="E1214" s="67">
        <v>3000</v>
      </c>
      <c r="F1214" s="191">
        <v>32</v>
      </c>
      <c r="G1214" s="189">
        <f>F1214/E1214</f>
        <v>0.01</v>
      </c>
    </row>
    <row r="1215" spans="1:7" ht="12.75" outlineLevel="2">
      <c r="A1215" s="96"/>
      <c r="B1215" s="96"/>
      <c r="C1215" s="110"/>
      <c r="D1215" s="121"/>
      <c r="E1215" s="67"/>
      <c r="F1215" s="191"/>
      <c r="G1215" s="189"/>
    </row>
    <row r="1216" spans="1:7" ht="22.5" outlineLevel="2">
      <c r="A1216" s="82"/>
      <c r="B1216" s="82"/>
      <c r="C1216" s="83">
        <v>6060</v>
      </c>
      <c r="D1216" s="127" t="s">
        <v>196</v>
      </c>
      <c r="E1216" s="67">
        <v>45000</v>
      </c>
      <c r="F1216" s="191">
        <v>43765</v>
      </c>
      <c r="G1216" s="189">
        <f>F1216/E1216</f>
        <v>0.97</v>
      </c>
    </row>
    <row r="1217" spans="1:7" ht="12.75" outlineLevel="2">
      <c r="A1217" s="82"/>
      <c r="B1217" s="82"/>
      <c r="C1217" s="83"/>
      <c r="D1217" s="127"/>
      <c r="E1217" s="67"/>
      <c r="F1217" s="191"/>
      <c r="G1217" s="189"/>
    </row>
    <row r="1218" spans="1:7" ht="12.75">
      <c r="A1218" s="92"/>
      <c r="B1218" s="94">
        <v>85334</v>
      </c>
      <c r="C1218" s="93"/>
      <c r="D1218" s="171" t="s">
        <v>254</v>
      </c>
      <c r="E1218" s="151">
        <f>SUM(E1220:E1224)</f>
        <v>16040</v>
      </c>
      <c r="F1218" s="151">
        <f>SUM(F1220:F1224)</f>
        <v>16040</v>
      </c>
      <c r="G1218" s="189">
        <f>F1218/E1218</f>
        <v>1</v>
      </c>
    </row>
    <row r="1219" spans="1:7" ht="12.75">
      <c r="A1219" s="92"/>
      <c r="B1219" s="94"/>
      <c r="C1219" s="93"/>
      <c r="D1219" s="171"/>
      <c r="E1219" s="138"/>
      <c r="F1219" s="138"/>
      <c r="G1219" s="189"/>
    </row>
    <row r="1220" spans="1:7" ht="25.5">
      <c r="A1220" s="92"/>
      <c r="B1220" s="92"/>
      <c r="C1220" s="172">
        <v>4010</v>
      </c>
      <c r="D1220" s="173" t="s">
        <v>20</v>
      </c>
      <c r="E1220" s="138">
        <v>1397</v>
      </c>
      <c r="F1220" s="138">
        <v>1397</v>
      </c>
      <c r="G1220" s="189">
        <f>F1220/E1220</f>
        <v>1</v>
      </c>
    </row>
    <row r="1221" spans="1:7" ht="12.75">
      <c r="A1221" s="92"/>
      <c r="B1221" s="92"/>
      <c r="C1221" s="93"/>
      <c r="D1221" s="173"/>
      <c r="E1221" s="138"/>
      <c r="F1221" s="138"/>
      <c r="G1221" s="189"/>
    </row>
    <row r="1222" spans="1:7" ht="25.5">
      <c r="A1222" s="92"/>
      <c r="B1222" s="92"/>
      <c r="C1222" s="93">
        <v>4110</v>
      </c>
      <c r="D1222" s="173" t="s">
        <v>22</v>
      </c>
      <c r="E1222" s="138">
        <v>251</v>
      </c>
      <c r="F1222" s="138">
        <v>251</v>
      </c>
      <c r="G1222" s="189">
        <f>F1222/E1222</f>
        <v>1</v>
      </c>
    </row>
    <row r="1223" spans="1:7" ht="12.75">
      <c r="A1223" s="92"/>
      <c r="B1223" s="92"/>
      <c r="C1223" s="93"/>
      <c r="D1223" s="173"/>
      <c r="E1223" s="138"/>
      <c r="F1223" s="138"/>
      <c r="G1223" s="189"/>
    </row>
    <row r="1224" spans="1:7" ht="25.5">
      <c r="A1224" s="92"/>
      <c r="B1224" s="92"/>
      <c r="C1224" s="93">
        <v>4210</v>
      </c>
      <c r="D1224" s="173" t="s">
        <v>14</v>
      </c>
      <c r="E1224" s="138">
        <v>14392</v>
      </c>
      <c r="F1224" s="138">
        <v>14392</v>
      </c>
      <c r="G1224" s="189">
        <f>F1224/E1224</f>
        <v>1</v>
      </c>
    </row>
    <row r="1225" spans="1:7" ht="12.75">
      <c r="A1225" s="96"/>
      <c r="B1225" s="96"/>
      <c r="C1225" s="110"/>
      <c r="D1225" s="121"/>
      <c r="E1225" s="67"/>
      <c r="F1225" s="191"/>
      <c r="G1225" s="189"/>
    </row>
    <row r="1226" spans="1:7" s="65" customFormat="1" ht="22.5">
      <c r="A1226" s="82">
        <v>854</v>
      </c>
      <c r="B1226" s="82"/>
      <c r="C1226" s="88"/>
      <c r="D1226" s="131" t="s">
        <v>146</v>
      </c>
      <c r="E1226" s="152">
        <f>E1228+E1246+E1318+E1521+E1392+E1505+E1382</f>
        <v>7146501</v>
      </c>
      <c r="F1226" s="152">
        <f>F1228+F1246+F1318+F1521+F1392+F1505+F1382</f>
        <v>6107086</v>
      </c>
      <c r="G1226" s="189">
        <f>F1226/E1226</f>
        <v>0.85</v>
      </c>
    </row>
    <row r="1227" spans="1:7" ht="12.75">
      <c r="A1227" s="71"/>
      <c r="B1227" s="71"/>
      <c r="C1227" s="70"/>
      <c r="D1227" s="121"/>
      <c r="E1227" s="67"/>
      <c r="F1227" s="191"/>
      <c r="G1227" s="189"/>
    </row>
    <row r="1228" spans="1:7" s="66" customFormat="1" ht="12.75">
      <c r="A1228" s="86"/>
      <c r="B1228" s="86">
        <v>85401</v>
      </c>
      <c r="C1228" s="87"/>
      <c r="D1228" s="130" t="s">
        <v>147</v>
      </c>
      <c r="E1228" s="151">
        <f>SUM(E1230:E1244)</f>
        <v>180800</v>
      </c>
      <c r="F1228" s="203">
        <f>SUM(F1230:F1244)</f>
        <v>92451</v>
      </c>
      <c r="G1228" s="189">
        <f>F1228/E1228</f>
        <v>0.51</v>
      </c>
    </row>
    <row r="1229" spans="1:7" ht="12.75" outlineLevel="1">
      <c r="A1229" s="71"/>
      <c r="B1229" s="71"/>
      <c r="C1229" s="70"/>
      <c r="D1229" s="121"/>
      <c r="E1229" s="67"/>
      <c r="F1229" s="191"/>
      <c r="G1229" s="189"/>
    </row>
    <row r="1230" spans="1:7" ht="22.5" outlineLevel="1">
      <c r="A1230" s="96"/>
      <c r="B1230" s="96"/>
      <c r="C1230" s="110"/>
      <c r="D1230" s="130" t="s">
        <v>148</v>
      </c>
      <c r="E1230" s="67"/>
      <c r="F1230" s="191"/>
      <c r="G1230" s="189"/>
    </row>
    <row r="1231" spans="1:7" ht="12.75" outlineLevel="1">
      <c r="A1231" s="96"/>
      <c r="B1231" s="96"/>
      <c r="C1231" s="110"/>
      <c r="D1231" s="121"/>
      <c r="E1231" s="67"/>
      <c r="F1231" s="191"/>
      <c r="G1231" s="189"/>
    </row>
    <row r="1232" spans="1:7" ht="22.5" outlineLevel="1">
      <c r="A1232" s="96"/>
      <c r="B1232" s="96"/>
      <c r="C1232" s="110">
        <v>3020</v>
      </c>
      <c r="D1232" s="121" t="s">
        <v>197</v>
      </c>
      <c r="E1232" s="67">
        <v>180</v>
      </c>
      <c r="F1232" s="191">
        <v>0</v>
      </c>
      <c r="G1232" s="189">
        <f>F1232/E1232</f>
        <v>0</v>
      </c>
    </row>
    <row r="1233" spans="1:7" ht="12.75" outlineLevel="1">
      <c r="A1233" s="96"/>
      <c r="B1233" s="96"/>
      <c r="C1233" s="110"/>
      <c r="D1233" s="121"/>
      <c r="E1233" s="67"/>
      <c r="F1233" s="191"/>
      <c r="G1233" s="189"/>
    </row>
    <row r="1234" spans="1:7" ht="22.5" outlineLevel="1">
      <c r="A1234" s="96"/>
      <c r="B1234" s="96"/>
      <c r="C1234" s="110">
        <v>4010</v>
      </c>
      <c r="D1234" s="121" t="s">
        <v>20</v>
      </c>
      <c r="E1234" s="67">
        <v>124000</v>
      </c>
      <c r="F1234" s="191">
        <v>64159</v>
      </c>
      <c r="G1234" s="189">
        <f>F1234/E1234</f>
        <v>0.52</v>
      </c>
    </row>
    <row r="1235" spans="1:7" ht="12.75" outlineLevel="1">
      <c r="A1235" s="96"/>
      <c r="B1235" s="96"/>
      <c r="C1235" s="110"/>
      <c r="D1235" s="121"/>
      <c r="E1235" s="67"/>
      <c r="F1235" s="191"/>
      <c r="G1235" s="189"/>
    </row>
    <row r="1236" spans="1:7" ht="12.75" outlineLevel="1">
      <c r="A1236" s="96"/>
      <c r="B1236" s="96"/>
      <c r="C1236" s="110">
        <v>4040</v>
      </c>
      <c r="D1236" s="121" t="s">
        <v>21</v>
      </c>
      <c r="E1236" s="67">
        <v>9510</v>
      </c>
      <c r="F1236" s="191">
        <v>8196</v>
      </c>
      <c r="G1236" s="189">
        <f>F1236/E1236</f>
        <v>0.86</v>
      </c>
    </row>
    <row r="1237" spans="1:7" ht="12.75" outlineLevel="1">
      <c r="A1237" s="96"/>
      <c r="B1237" s="96"/>
      <c r="C1237" s="110"/>
      <c r="D1237" s="121"/>
      <c r="E1237" s="67"/>
      <c r="F1237" s="191"/>
      <c r="G1237" s="189"/>
    </row>
    <row r="1238" spans="1:7" ht="12.75" outlineLevel="1">
      <c r="A1238" s="96"/>
      <c r="B1238" s="96"/>
      <c r="C1238" s="110">
        <v>4110</v>
      </c>
      <c r="D1238" s="121" t="s">
        <v>118</v>
      </c>
      <c r="E1238" s="67">
        <v>22540</v>
      </c>
      <c r="F1238" s="191">
        <v>12164</v>
      </c>
      <c r="G1238" s="189">
        <f>F1238/E1238</f>
        <v>0.54</v>
      </c>
    </row>
    <row r="1239" spans="1:7" ht="12.75" outlineLevel="1">
      <c r="A1239" s="96"/>
      <c r="B1239" s="96"/>
      <c r="C1239" s="110"/>
      <c r="D1239" s="121"/>
      <c r="E1239" s="67"/>
      <c r="F1239" s="191"/>
      <c r="G1239" s="189"/>
    </row>
    <row r="1240" spans="1:7" ht="12.75" outlineLevel="1">
      <c r="A1240" s="96"/>
      <c r="B1240" s="96"/>
      <c r="C1240" s="110">
        <v>4120</v>
      </c>
      <c r="D1240" s="121" t="s">
        <v>23</v>
      </c>
      <c r="E1240" s="67">
        <v>3270</v>
      </c>
      <c r="F1240" s="191">
        <v>1707</v>
      </c>
      <c r="G1240" s="189">
        <f>F1240/E1240</f>
        <v>0.52</v>
      </c>
    </row>
    <row r="1241" spans="1:7" ht="12.75" outlineLevel="1">
      <c r="A1241" s="96"/>
      <c r="B1241" s="96"/>
      <c r="C1241" s="110"/>
      <c r="D1241" s="121"/>
      <c r="E1241" s="67"/>
      <c r="F1241" s="191"/>
      <c r="G1241" s="189"/>
    </row>
    <row r="1242" spans="1:7" ht="12.75" outlineLevel="1">
      <c r="A1242" s="96"/>
      <c r="B1242" s="96"/>
      <c r="C1242" s="110">
        <v>4220</v>
      </c>
      <c r="D1242" s="121" t="s">
        <v>235</v>
      </c>
      <c r="E1242" s="67">
        <v>13000</v>
      </c>
      <c r="F1242" s="191">
        <v>0</v>
      </c>
      <c r="G1242" s="189">
        <f>F1242/E1242</f>
        <v>0</v>
      </c>
    </row>
    <row r="1243" spans="1:7" ht="12.75" outlineLevel="1">
      <c r="A1243" s="96"/>
      <c r="B1243" s="96"/>
      <c r="C1243" s="110"/>
      <c r="D1243" s="121"/>
      <c r="E1243" s="67"/>
      <c r="F1243" s="191"/>
      <c r="G1243" s="189"/>
    </row>
    <row r="1244" spans="1:7" ht="22.5" outlineLevel="1">
      <c r="A1244" s="96"/>
      <c r="B1244" s="96"/>
      <c r="C1244" s="110">
        <v>4440</v>
      </c>
      <c r="D1244" s="121" t="s">
        <v>28</v>
      </c>
      <c r="E1244" s="67">
        <v>8300</v>
      </c>
      <c r="F1244" s="191">
        <v>6225</v>
      </c>
      <c r="G1244" s="189">
        <f>F1244/E1244</f>
        <v>0.75</v>
      </c>
    </row>
    <row r="1245" spans="1:7" ht="12.75">
      <c r="A1245" s="96"/>
      <c r="B1245" s="96"/>
      <c r="C1245" s="110"/>
      <c r="D1245" s="121"/>
      <c r="E1245" s="67"/>
      <c r="F1245" s="191"/>
      <c r="G1245" s="189"/>
    </row>
    <row r="1246" spans="1:7" s="66" customFormat="1" ht="33.75">
      <c r="A1246" s="86"/>
      <c r="B1246" s="86">
        <v>85406</v>
      </c>
      <c r="C1246" s="87"/>
      <c r="D1246" s="130" t="s">
        <v>190</v>
      </c>
      <c r="E1246" s="151">
        <f>SUM(E1248:E1280)</f>
        <v>720970</v>
      </c>
      <c r="F1246" s="203">
        <f>SUM(F1248:F1280)</f>
        <v>390758</v>
      </c>
      <c r="G1246" s="189">
        <f>F1246/E1246</f>
        <v>0.54</v>
      </c>
    </row>
    <row r="1247" spans="1:7" ht="12.75" outlineLevel="1">
      <c r="A1247" s="71"/>
      <c r="B1247" s="71"/>
      <c r="C1247" s="70"/>
      <c r="D1247" s="121"/>
      <c r="E1247" s="67"/>
      <c r="F1247" s="191"/>
      <c r="G1247" s="189"/>
    </row>
    <row r="1248" spans="1:7" ht="56.25" outlineLevel="1">
      <c r="A1248" s="96"/>
      <c r="B1248" s="96"/>
      <c r="C1248" s="110">
        <v>2310</v>
      </c>
      <c r="D1248" s="121" t="s">
        <v>149</v>
      </c>
      <c r="E1248" s="67">
        <v>266000</v>
      </c>
      <c r="F1248" s="191">
        <v>126642</v>
      </c>
      <c r="G1248" s="189">
        <f>F1248/E1248</f>
        <v>0.48</v>
      </c>
    </row>
    <row r="1249" spans="1:7" ht="12.75" outlineLevel="1">
      <c r="A1249" s="96"/>
      <c r="B1249" s="96"/>
      <c r="C1249" s="110"/>
      <c r="D1249" s="121"/>
      <c r="E1249" s="67"/>
      <c r="F1249" s="191"/>
      <c r="G1249" s="189"/>
    </row>
    <row r="1250" spans="1:7" ht="22.5" outlineLevel="1">
      <c r="A1250" s="96"/>
      <c r="B1250" s="96"/>
      <c r="C1250" s="110">
        <v>3020</v>
      </c>
      <c r="D1250" s="121" t="s">
        <v>197</v>
      </c>
      <c r="E1250" s="67">
        <v>5780</v>
      </c>
      <c r="F1250" s="191">
        <v>2501</v>
      </c>
      <c r="G1250" s="189">
        <f>F1250/E1250</f>
        <v>0.43</v>
      </c>
    </row>
    <row r="1251" spans="1:7" ht="12.75" outlineLevel="1">
      <c r="A1251" s="96"/>
      <c r="B1251" s="96"/>
      <c r="C1251" s="110"/>
      <c r="D1251" s="121"/>
      <c r="E1251" s="67"/>
      <c r="F1251" s="191"/>
      <c r="G1251" s="189"/>
    </row>
    <row r="1252" spans="1:7" ht="22.5" outlineLevel="1">
      <c r="A1252" s="96"/>
      <c r="B1252" s="96"/>
      <c r="C1252" s="110">
        <v>4010</v>
      </c>
      <c r="D1252" s="121" t="s">
        <v>20</v>
      </c>
      <c r="E1252" s="67">
        <v>302200</v>
      </c>
      <c r="F1252" s="191">
        <v>162097</v>
      </c>
      <c r="G1252" s="189">
        <f>F1252/E1252</f>
        <v>0.54</v>
      </c>
    </row>
    <row r="1253" spans="1:7" ht="12.75" outlineLevel="1">
      <c r="A1253" s="96"/>
      <c r="B1253" s="96"/>
      <c r="C1253" s="110"/>
      <c r="D1253" s="121"/>
      <c r="E1253" s="67"/>
      <c r="F1253" s="191"/>
      <c r="G1253" s="189"/>
    </row>
    <row r="1254" spans="1:7" ht="12.75" outlineLevel="1">
      <c r="A1254" s="96"/>
      <c r="B1254" s="96"/>
      <c r="C1254" s="110">
        <v>4040</v>
      </c>
      <c r="D1254" s="121" t="s">
        <v>21</v>
      </c>
      <c r="E1254" s="67">
        <v>24860</v>
      </c>
      <c r="F1254" s="191">
        <v>24106</v>
      </c>
      <c r="G1254" s="189">
        <f>F1254/E1254</f>
        <v>0.97</v>
      </c>
    </row>
    <row r="1255" spans="1:7" ht="12.75" outlineLevel="1">
      <c r="A1255" s="96"/>
      <c r="B1255" s="96"/>
      <c r="C1255" s="110"/>
      <c r="D1255" s="121"/>
      <c r="E1255" s="67"/>
      <c r="F1255" s="191"/>
      <c r="G1255" s="189"/>
    </row>
    <row r="1256" spans="1:7" ht="12.75" outlineLevel="1">
      <c r="A1256" s="96"/>
      <c r="B1256" s="96"/>
      <c r="C1256" s="110">
        <v>4110</v>
      </c>
      <c r="D1256" s="121" t="s">
        <v>118</v>
      </c>
      <c r="E1256" s="67">
        <v>55210</v>
      </c>
      <c r="F1256" s="191">
        <v>32129</v>
      </c>
      <c r="G1256" s="189">
        <f>F1256/E1256</f>
        <v>0.58</v>
      </c>
    </row>
    <row r="1257" spans="1:7" ht="12.75" outlineLevel="1">
      <c r="A1257" s="96"/>
      <c r="B1257" s="96"/>
      <c r="C1257" s="110"/>
      <c r="D1257" s="121"/>
      <c r="E1257" s="67"/>
      <c r="F1257" s="191"/>
      <c r="G1257" s="189"/>
    </row>
    <row r="1258" spans="1:7" ht="12.75" outlineLevel="1">
      <c r="A1258" s="96"/>
      <c r="B1258" s="96"/>
      <c r="C1258" s="110">
        <v>4120</v>
      </c>
      <c r="D1258" s="121" t="s">
        <v>23</v>
      </c>
      <c r="E1258" s="67">
        <v>8010</v>
      </c>
      <c r="F1258" s="191">
        <v>4440</v>
      </c>
      <c r="G1258" s="189">
        <f>F1258/E1258</f>
        <v>0.55</v>
      </c>
    </row>
    <row r="1259" spans="1:7" ht="12.75" outlineLevel="1">
      <c r="A1259" s="96"/>
      <c r="B1259" s="96"/>
      <c r="C1259" s="110"/>
      <c r="D1259" s="121"/>
      <c r="E1259" s="67"/>
      <c r="F1259" s="191"/>
      <c r="G1259" s="189"/>
    </row>
    <row r="1260" spans="1:7" ht="12.75" outlineLevel="1">
      <c r="A1260" s="96"/>
      <c r="B1260" s="96"/>
      <c r="C1260" s="110">
        <v>4170</v>
      </c>
      <c r="D1260" s="121" t="s">
        <v>209</v>
      </c>
      <c r="E1260" s="67">
        <v>500</v>
      </c>
      <c r="F1260" s="191">
        <v>426</v>
      </c>
      <c r="G1260" s="189">
        <f>F1260/E1260</f>
        <v>0.85</v>
      </c>
    </row>
    <row r="1261" spans="1:7" ht="12.75" outlineLevel="1">
      <c r="A1261" s="96"/>
      <c r="B1261" s="96"/>
      <c r="C1261" s="110"/>
      <c r="D1261" s="121"/>
      <c r="E1261" s="67"/>
      <c r="F1261" s="191"/>
      <c r="G1261" s="189"/>
    </row>
    <row r="1262" spans="1:7" ht="12.75" outlineLevel="1">
      <c r="A1262" s="96"/>
      <c r="B1262" s="96"/>
      <c r="C1262" s="110">
        <v>4210</v>
      </c>
      <c r="D1262" s="121" t="s">
        <v>14</v>
      </c>
      <c r="E1262" s="67">
        <v>6000</v>
      </c>
      <c r="F1262" s="191">
        <v>3016</v>
      </c>
      <c r="G1262" s="189">
        <f>F1262/E1262</f>
        <v>0.5</v>
      </c>
    </row>
    <row r="1263" spans="1:7" ht="12.75" outlineLevel="1">
      <c r="A1263" s="96"/>
      <c r="B1263" s="96"/>
      <c r="C1263" s="110"/>
      <c r="D1263" s="121"/>
      <c r="E1263" s="67"/>
      <c r="F1263" s="191"/>
      <c r="G1263" s="189"/>
    </row>
    <row r="1264" spans="1:7" ht="12.75" outlineLevel="1">
      <c r="A1264" s="96"/>
      <c r="B1264" s="96"/>
      <c r="C1264" s="110">
        <v>4260</v>
      </c>
      <c r="D1264" s="121" t="s">
        <v>24</v>
      </c>
      <c r="E1264" s="67">
        <v>9500</v>
      </c>
      <c r="F1264" s="191">
        <v>4509</v>
      </c>
      <c r="G1264" s="189">
        <f>F1264/E1264</f>
        <v>0.47</v>
      </c>
    </row>
    <row r="1265" spans="1:7" ht="12.75" outlineLevel="1">
      <c r="A1265" s="96"/>
      <c r="B1265" s="96"/>
      <c r="C1265" s="110"/>
      <c r="D1265" s="121"/>
      <c r="E1265" s="67"/>
      <c r="F1265" s="191"/>
      <c r="G1265" s="189"/>
    </row>
    <row r="1266" spans="1:7" ht="12.75" outlineLevel="1">
      <c r="A1266" s="96"/>
      <c r="B1266" s="96"/>
      <c r="C1266" s="110">
        <v>4270</v>
      </c>
      <c r="D1266" s="121" t="s">
        <v>25</v>
      </c>
      <c r="E1266" s="67">
        <v>1200</v>
      </c>
      <c r="F1266" s="191">
        <v>111</v>
      </c>
      <c r="G1266" s="189">
        <f>F1266/E1266</f>
        <v>0.09</v>
      </c>
    </row>
    <row r="1267" spans="1:7" ht="12.75" outlineLevel="1">
      <c r="A1267" s="96"/>
      <c r="B1267" s="96"/>
      <c r="C1267" s="110"/>
      <c r="D1267" s="121"/>
      <c r="E1267" s="67"/>
      <c r="F1267" s="191"/>
      <c r="G1267" s="189"/>
    </row>
    <row r="1268" spans="1:7" ht="12.75" outlineLevel="1">
      <c r="A1268" s="96"/>
      <c r="B1268" s="96"/>
      <c r="C1268" s="110">
        <v>4300</v>
      </c>
      <c r="D1268" s="121" t="s">
        <v>36</v>
      </c>
      <c r="E1268" s="67">
        <f>7020-600-500</f>
        <v>5920</v>
      </c>
      <c r="F1268" s="191">
        <v>3105</v>
      </c>
      <c r="G1268" s="189">
        <f>F1268/E1268</f>
        <v>0.52</v>
      </c>
    </row>
    <row r="1269" spans="1:7" ht="12.75" outlineLevel="1">
      <c r="A1269" s="96"/>
      <c r="B1269" s="96"/>
      <c r="C1269" s="110"/>
      <c r="D1269" s="121"/>
      <c r="E1269" s="67"/>
      <c r="F1269" s="191"/>
      <c r="G1269" s="189"/>
    </row>
    <row r="1270" spans="1:7" ht="22.5" outlineLevel="1">
      <c r="A1270" s="96"/>
      <c r="B1270" s="96"/>
      <c r="C1270" s="110">
        <v>4350</v>
      </c>
      <c r="D1270" s="121" t="s">
        <v>257</v>
      </c>
      <c r="E1270" s="67">
        <v>600</v>
      </c>
      <c r="F1270" s="191">
        <v>16</v>
      </c>
      <c r="G1270" s="189">
        <f>F1270/E1270</f>
        <v>0.03</v>
      </c>
    </row>
    <row r="1271" spans="1:7" ht="12.75" outlineLevel="1">
      <c r="A1271" s="96"/>
      <c r="B1271" s="96"/>
      <c r="C1271" s="110"/>
      <c r="D1271" s="121"/>
      <c r="E1271" s="67"/>
      <c r="F1271" s="191"/>
      <c r="G1271" s="189"/>
    </row>
    <row r="1272" spans="1:7" ht="12.75" outlineLevel="1">
      <c r="A1272" s="96"/>
      <c r="B1272" s="96"/>
      <c r="C1272" s="110">
        <v>4410</v>
      </c>
      <c r="D1272" s="121" t="s">
        <v>26</v>
      </c>
      <c r="E1272" s="67">
        <v>3350</v>
      </c>
      <c r="F1272" s="191">
        <v>1014</v>
      </c>
      <c r="G1272" s="189">
        <f>F1272/E1272</f>
        <v>0.3</v>
      </c>
    </row>
    <row r="1273" spans="1:7" ht="12.75" outlineLevel="1">
      <c r="A1273" s="96"/>
      <c r="B1273" s="96"/>
      <c r="C1273" s="110"/>
      <c r="D1273" s="121"/>
      <c r="E1273" s="67"/>
      <c r="F1273" s="191"/>
      <c r="G1273" s="189"/>
    </row>
    <row r="1274" spans="1:7" ht="12.75" outlineLevel="1">
      <c r="A1274" s="96"/>
      <c r="B1274" s="96"/>
      <c r="C1274" s="110">
        <v>4430</v>
      </c>
      <c r="D1274" s="121" t="s">
        <v>27</v>
      </c>
      <c r="E1274" s="67">
        <v>200</v>
      </c>
      <c r="F1274" s="191">
        <v>87</v>
      </c>
      <c r="G1274" s="189">
        <f>F1274/E1274</f>
        <v>0.44</v>
      </c>
    </row>
    <row r="1275" spans="1:7" ht="12.75" outlineLevel="1">
      <c r="A1275" s="96"/>
      <c r="B1275" s="96"/>
      <c r="C1275" s="110"/>
      <c r="D1275" s="121"/>
      <c r="E1275" s="67"/>
      <c r="F1275" s="191"/>
      <c r="G1275" s="189"/>
    </row>
    <row r="1276" spans="1:7" ht="22.5" outlineLevel="1">
      <c r="A1276" s="96"/>
      <c r="B1276" s="96"/>
      <c r="C1276" s="110">
        <v>4440</v>
      </c>
      <c r="D1276" s="121" t="s">
        <v>28</v>
      </c>
      <c r="E1276" s="67">
        <v>20140</v>
      </c>
      <c r="F1276" s="191">
        <v>15105</v>
      </c>
      <c r="G1276" s="189">
        <f>F1276/E1276</f>
        <v>0.75</v>
      </c>
    </row>
    <row r="1277" spans="1:7" ht="12.75" outlineLevel="1">
      <c r="A1277" s="96"/>
      <c r="B1277" s="96"/>
      <c r="C1277" s="110"/>
      <c r="D1277" s="121"/>
      <c r="E1277" s="67"/>
      <c r="F1277" s="191"/>
      <c r="G1277" s="189"/>
    </row>
    <row r="1278" spans="1:7" ht="22.5" outlineLevel="1">
      <c r="A1278" s="82"/>
      <c r="B1278" s="82"/>
      <c r="C1278" s="83">
        <v>6060</v>
      </c>
      <c r="D1278" s="127" t="s">
        <v>200</v>
      </c>
      <c r="E1278" s="67">
        <v>11500</v>
      </c>
      <c r="F1278" s="191">
        <v>11454</v>
      </c>
      <c r="G1278" s="189">
        <f>F1278/E1278</f>
        <v>1</v>
      </c>
    </row>
    <row r="1279" spans="1:7" ht="12.75" outlineLevel="1">
      <c r="A1279" s="96"/>
      <c r="B1279" s="96"/>
      <c r="C1279" s="110"/>
      <c r="D1279" s="121"/>
      <c r="E1279" s="67"/>
      <c r="F1279" s="191"/>
      <c r="G1279" s="189"/>
    </row>
    <row r="1280" spans="1:7" ht="12.75" outlineLevel="1">
      <c r="A1280" s="96"/>
      <c r="B1280" s="96"/>
      <c r="C1280" s="110"/>
      <c r="D1280" s="121" t="s">
        <v>54</v>
      </c>
      <c r="E1280" s="67"/>
      <c r="F1280" s="191"/>
      <c r="G1280" s="189"/>
    </row>
    <row r="1281" spans="1:7" ht="12.75">
      <c r="A1281" s="96"/>
      <c r="B1281" s="96"/>
      <c r="C1281" s="110"/>
      <c r="D1281" s="121"/>
      <c r="E1281" s="67"/>
      <c r="F1281" s="191"/>
      <c r="G1281" s="189"/>
    </row>
    <row r="1282" spans="1:7" ht="22.5">
      <c r="A1282" s="96"/>
      <c r="B1282" s="96"/>
      <c r="C1282" s="110" t="s">
        <v>55</v>
      </c>
      <c r="D1282" s="130" t="s">
        <v>150</v>
      </c>
      <c r="E1282" s="67">
        <f>SUM(E1284:E1312)</f>
        <v>454970</v>
      </c>
      <c r="F1282" s="191">
        <f>SUM(F1284:F1312)</f>
        <v>264116</v>
      </c>
      <c r="G1282" s="189">
        <f>F1282/E1282</f>
        <v>0.58</v>
      </c>
    </row>
    <row r="1283" spans="1:7" ht="12.75" outlineLevel="1">
      <c r="A1283" s="96"/>
      <c r="B1283" s="96"/>
      <c r="C1283" s="110"/>
      <c r="D1283" s="121"/>
      <c r="E1283" s="67"/>
      <c r="F1283" s="191"/>
      <c r="G1283" s="189"/>
    </row>
    <row r="1284" spans="1:7" ht="22.5" outlineLevel="1">
      <c r="A1284" s="96"/>
      <c r="B1284" s="96"/>
      <c r="C1284" s="110">
        <v>3020</v>
      </c>
      <c r="D1284" s="121" t="s">
        <v>197</v>
      </c>
      <c r="E1284" s="67">
        <v>5780</v>
      </c>
      <c r="F1284" s="191">
        <v>2501</v>
      </c>
      <c r="G1284" s="189">
        <f>F1284/E1284</f>
        <v>0.43</v>
      </c>
    </row>
    <row r="1285" spans="1:7" ht="12.75" outlineLevel="1">
      <c r="A1285" s="96"/>
      <c r="B1285" s="96"/>
      <c r="C1285" s="110"/>
      <c r="D1285" s="121"/>
      <c r="E1285" s="67"/>
      <c r="F1285" s="191"/>
      <c r="G1285" s="189"/>
    </row>
    <row r="1286" spans="1:7" ht="22.5" outlineLevel="1">
      <c r="A1286" s="96"/>
      <c r="B1286" s="96"/>
      <c r="C1286" s="110">
        <v>4010</v>
      </c>
      <c r="D1286" s="121" t="s">
        <v>20</v>
      </c>
      <c r="E1286" s="67">
        <v>302200</v>
      </c>
      <c r="F1286" s="191">
        <v>162097</v>
      </c>
      <c r="G1286" s="189">
        <f>F1286/E1286</f>
        <v>0.54</v>
      </c>
    </row>
    <row r="1287" spans="1:7" ht="12.75" outlineLevel="1">
      <c r="A1287" s="96"/>
      <c r="B1287" s="96"/>
      <c r="C1287" s="110"/>
      <c r="D1287" s="121"/>
      <c r="E1287" s="67"/>
      <c r="F1287" s="191"/>
      <c r="G1287" s="189"/>
    </row>
    <row r="1288" spans="1:7" ht="12.75" outlineLevel="1">
      <c r="A1288" s="96"/>
      <c r="B1288" s="96"/>
      <c r="C1288" s="110">
        <v>4040</v>
      </c>
      <c r="D1288" s="121" t="s">
        <v>21</v>
      </c>
      <c r="E1288" s="67">
        <v>24860</v>
      </c>
      <c r="F1288" s="191">
        <v>24106</v>
      </c>
      <c r="G1288" s="189">
        <f>F1288/E1288</f>
        <v>0.97</v>
      </c>
    </row>
    <row r="1289" spans="1:7" ht="12.75" outlineLevel="1">
      <c r="A1289" s="96"/>
      <c r="B1289" s="96"/>
      <c r="C1289" s="110"/>
      <c r="D1289" s="121"/>
      <c r="E1289" s="67"/>
      <c r="F1289" s="191"/>
      <c r="G1289" s="189"/>
    </row>
    <row r="1290" spans="1:7" ht="12.75" outlineLevel="1">
      <c r="A1290" s="96"/>
      <c r="B1290" s="96"/>
      <c r="C1290" s="110">
        <v>4110</v>
      </c>
      <c r="D1290" s="121" t="s">
        <v>118</v>
      </c>
      <c r="E1290" s="67">
        <v>55210</v>
      </c>
      <c r="F1290" s="191">
        <v>32129</v>
      </c>
      <c r="G1290" s="189">
        <f>F1290/E1290</f>
        <v>0.58</v>
      </c>
    </row>
    <row r="1291" spans="1:7" ht="12.75" outlineLevel="1">
      <c r="A1291" s="96"/>
      <c r="B1291" s="96"/>
      <c r="C1291" s="110"/>
      <c r="D1291" s="121"/>
      <c r="E1291" s="67"/>
      <c r="F1291" s="191"/>
      <c r="G1291" s="189"/>
    </row>
    <row r="1292" spans="1:7" ht="12.75" outlineLevel="1">
      <c r="A1292" s="96"/>
      <c r="B1292" s="96"/>
      <c r="C1292" s="110">
        <v>4120</v>
      </c>
      <c r="D1292" s="121" t="s">
        <v>23</v>
      </c>
      <c r="E1292" s="67">
        <v>8010</v>
      </c>
      <c r="F1292" s="191">
        <v>4440</v>
      </c>
      <c r="G1292" s="189">
        <f>F1292/E1292</f>
        <v>0.55</v>
      </c>
    </row>
    <row r="1293" spans="1:7" ht="12.75" outlineLevel="1">
      <c r="A1293" s="96"/>
      <c r="B1293" s="96"/>
      <c r="C1293" s="110"/>
      <c r="D1293" s="121"/>
      <c r="E1293" s="67"/>
      <c r="F1293" s="191"/>
      <c r="G1293" s="189"/>
    </row>
    <row r="1294" spans="1:7" ht="12.75" outlineLevel="1">
      <c r="A1294" s="96"/>
      <c r="B1294" s="96"/>
      <c r="C1294" s="110">
        <v>4170</v>
      </c>
      <c r="D1294" s="121" t="s">
        <v>209</v>
      </c>
      <c r="E1294" s="67">
        <v>500</v>
      </c>
      <c r="F1294" s="191">
        <v>426</v>
      </c>
      <c r="G1294" s="189">
        <f>F1294/E1294</f>
        <v>0.85</v>
      </c>
    </row>
    <row r="1295" spans="1:7" ht="12.75" outlineLevel="1">
      <c r="A1295" s="96"/>
      <c r="B1295" s="96"/>
      <c r="C1295" s="110"/>
      <c r="D1295" s="121"/>
      <c r="E1295" s="67"/>
      <c r="F1295" s="191"/>
      <c r="G1295" s="189"/>
    </row>
    <row r="1296" spans="1:7" ht="12.75" outlineLevel="1">
      <c r="A1296" s="96"/>
      <c r="B1296" s="96"/>
      <c r="C1296" s="110">
        <v>4210</v>
      </c>
      <c r="D1296" s="121" t="s">
        <v>14</v>
      </c>
      <c r="E1296" s="67">
        <v>6000</v>
      </c>
      <c r="F1296" s="191">
        <v>3016</v>
      </c>
      <c r="G1296" s="189">
        <f>F1296/E1296</f>
        <v>0.5</v>
      </c>
    </row>
    <row r="1297" spans="1:7" ht="12.75" outlineLevel="1">
      <c r="A1297" s="96"/>
      <c r="B1297" s="96"/>
      <c r="C1297" s="110"/>
      <c r="D1297" s="121"/>
      <c r="E1297" s="67"/>
      <c r="F1297" s="191"/>
      <c r="G1297" s="189"/>
    </row>
    <row r="1298" spans="1:7" ht="12.75" outlineLevel="1">
      <c r="A1298" s="96"/>
      <c r="B1298" s="96"/>
      <c r="C1298" s="110">
        <v>4260</v>
      </c>
      <c r="D1298" s="121" t="s">
        <v>24</v>
      </c>
      <c r="E1298" s="67">
        <v>9500</v>
      </c>
      <c r="F1298" s="191">
        <v>4509</v>
      </c>
      <c r="G1298" s="189">
        <f>F1298/E1298</f>
        <v>0.47</v>
      </c>
    </row>
    <row r="1299" spans="1:7" ht="12.75" outlineLevel="1">
      <c r="A1299" s="96"/>
      <c r="B1299" s="96"/>
      <c r="C1299" s="110"/>
      <c r="D1299" s="121"/>
      <c r="E1299" s="67"/>
      <c r="F1299" s="191"/>
      <c r="G1299" s="189"/>
    </row>
    <row r="1300" spans="1:7" ht="12.75" outlineLevel="1">
      <c r="A1300" s="96"/>
      <c r="B1300" s="96"/>
      <c r="C1300" s="110">
        <v>4270</v>
      </c>
      <c r="D1300" s="121" t="s">
        <v>25</v>
      </c>
      <c r="E1300" s="67">
        <v>1200</v>
      </c>
      <c r="F1300" s="191">
        <v>111</v>
      </c>
      <c r="G1300" s="189">
        <f>F1300/E1300</f>
        <v>0.09</v>
      </c>
    </row>
    <row r="1301" spans="1:7" ht="12.75" outlineLevel="1">
      <c r="A1301" s="96"/>
      <c r="B1301" s="96"/>
      <c r="C1301" s="110"/>
      <c r="D1301" s="121"/>
      <c r="E1301" s="67"/>
      <c r="F1301" s="191"/>
      <c r="G1301" s="189"/>
    </row>
    <row r="1302" spans="1:7" ht="12.75" outlineLevel="1">
      <c r="A1302" s="96"/>
      <c r="B1302" s="96"/>
      <c r="C1302" s="110">
        <v>4300</v>
      </c>
      <c r="D1302" s="121" t="s">
        <v>36</v>
      </c>
      <c r="E1302" s="67">
        <f>7020-600-500</f>
        <v>5920</v>
      </c>
      <c r="F1302" s="191">
        <v>3105</v>
      </c>
      <c r="G1302" s="189">
        <f>F1302/E1302</f>
        <v>0.52</v>
      </c>
    </row>
    <row r="1303" spans="1:7" ht="12.75" outlineLevel="1">
      <c r="A1303" s="96"/>
      <c r="B1303" s="96"/>
      <c r="C1303" s="110"/>
      <c r="D1303" s="121"/>
      <c r="E1303" s="67"/>
      <c r="F1303" s="191"/>
      <c r="G1303" s="189"/>
    </row>
    <row r="1304" spans="1:7" ht="22.5" outlineLevel="1">
      <c r="A1304" s="96"/>
      <c r="B1304" s="96"/>
      <c r="C1304" s="110">
        <v>4350</v>
      </c>
      <c r="D1304" s="121" t="s">
        <v>257</v>
      </c>
      <c r="E1304" s="67">
        <v>600</v>
      </c>
      <c r="F1304" s="191">
        <v>16</v>
      </c>
      <c r="G1304" s="189">
        <f>F1304/E1304</f>
        <v>0.03</v>
      </c>
    </row>
    <row r="1305" spans="1:7" ht="12.75" outlineLevel="1">
      <c r="A1305" s="96"/>
      <c r="B1305" s="96"/>
      <c r="C1305" s="110"/>
      <c r="D1305" s="121"/>
      <c r="E1305" s="67"/>
      <c r="F1305" s="191"/>
      <c r="G1305" s="189"/>
    </row>
    <row r="1306" spans="1:7" ht="12.75" outlineLevel="1">
      <c r="A1306" s="96"/>
      <c r="B1306" s="96"/>
      <c r="C1306" s="110">
        <v>4410</v>
      </c>
      <c r="D1306" s="121" t="s">
        <v>26</v>
      </c>
      <c r="E1306" s="67">
        <v>3350</v>
      </c>
      <c r="F1306" s="191">
        <v>1014</v>
      </c>
      <c r="G1306" s="189">
        <f>F1306/E1306</f>
        <v>0.3</v>
      </c>
    </row>
    <row r="1307" spans="1:7" ht="12.75" outlineLevel="1">
      <c r="A1307" s="96"/>
      <c r="B1307" s="96"/>
      <c r="C1307" s="110"/>
      <c r="D1307" s="121"/>
      <c r="E1307" s="67"/>
      <c r="F1307" s="191"/>
      <c r="G1307" s="189"/>
    </row>
    <row r="1308" spans="1:7" ht="12.75" outlineLevel="1">
      <c r="A1308" s="96"/>
      <c r="B1308" s="96"/>
      <c r="C1308" s="110">
        <v>4430</v>
      </c>
      <c r="D1308" s="121" t="s">
        <v>27</v>
      </c>
      <c r="E1308" s="67">
        <v>200</v>
      </c>
      <c r="F1308" s="191">
        <v>87</v>
      </c>
      <c r="G1308" s="189">
        <f>F1308/E1308</f>
        <v>0.44</v>
      </c>
    </row>
    <row r="1309" spans="1:7" ht="12.75" outlineLevel="1">
      <c r="A1309" s="96"/>
      <c r="B1309" s="96"/>
      <c r="C1309" s="110"/>
      <c r="D1309" s="121"/>
      <c r="E1309" s="67"/>
      <c r="F1309" s="191"/>
      <c r="G1309" s="189"/>
    </row>
    <row r="1310" spans="1:7" ht="22.5" outlineLevel="1">
      <c r="A1310" s="96"/>
      <c r="B1310" s="96"/>
      <c r="C1310" s="110">
        <v>4440</v>
      </c>
      <c r="D1310" s="121" t="s">
        <v>28</v>
      </c>
      <c r="E1310" s="67">
        <v>20140</v>
      </c>
      <c r="F1310" s="191">
        <v>15105</v>
      </c>
      <c r="G1310" s="189">
        <f>F1310/E1310</f>
        <v>0.75</v>
      </c>
    </row>
    <row r="1311" spans="1:7" ht="12.75" outlineLevel="1">
      <c r="A1311" s="96"/>
      <c r="B1311" s="96"/>
      <c r="C1311" s="110"/>
      <c r="D1311" s="121"/>
      <c r="E1311" s="67"/>
      <c r="F1311" s="191"/>
      <c r="G1311" s="189"/>
    </row>
    <row r="1312" spans="1:7" ht="22.5" outlineLevel="1">
      <c r="A1312" s="82"/>
      <c r="B1312" s="82"/>
      <c r="C1312" s="83">
        <v>6060</v>
      </c>
      <c r="D1312" s="127" t="s">
        <v>200</v>
      </c>
      <c r="E1312" s="67">
        <v>11500</v>
      </c>
      <c r="F1312" s="191">
        <v>11454</v>
      </c>
      <c r="G1312" s="189">
        <f>F1312/E1312</f>
        <v>1</v>
      </c>
    </row>
    <row r="1313" spans="1:7" ht="12.75">
      <c r="A1313" s="96"/>
      <c r="B1313" s="96"/>
      <c r="C1313" s="110"/>
      <c r="D1313" s="121"/>
      <c r="E1313" s="67"/>
      <c r="F1313" s="191"/>
      <c r="G1313" s="189"/>
    </row>
    <row r="1314" spans="1:7" ht="22.5">
      <c r="A1314" s="96"/>
      <c r="B1314" s="96"/>
      <c r="C1314" s="110" t="s">
        <v>55</v>
      </c>
      <c r="D1314" s="130" t="s">
        <v>132</v>
      </c>
      <c r="E1314" s="67">
        <f>SUM(E1316)</f>
        <v>266000</v>
      </c>
      <c r="F1314" s="67">
        <f>SUM(F1316)</f>
        <v>126642</v>
      </c>
      <c r="G1314" s="189">
        <f>F1314/E1314</f>
        <v>0.48</v>
      </c>
    </row>
    <row r="1315" spans="1:7" ht="12.75" outlineLevel="1">
      <c r="A1315" s="96"/>
      <c r="B1315" s="96"/>
      <c r="C1315" s="110"/>
      <c r="D1315" s="121"/>
      <c r="E1315" s="67"/>
      <c r="F1315" s="191"/>
      <c r="G1315" s="189"/>
    </row>
    <row r="1316" spans="1:7" ht="56.25" outlineLevel="1">
      <c r="A1316" s="96"/>
      <c r="B1316" s="96"/>
      <c r="C1316" s="110">
        <v>2310</v>
      </c>
      <c r="D1316" s="121" t="s">
        <v>151</v>
      </c>
      <c r="E1316" s="67">
        <v>266000</v>
      </c>
      <c r="F1316" s="191">
        <v>126642</v>
      </c>
      <c r="G1316" s="189">
        <f>F1316/E1316</f>
        <v>0.48</v>
      </c>
    </row>
    <row r="1317" spans="1:7" ht="12.75" outlineLevel="1">
      <c r="A1317" s="96"/>
      <c r="B1317" s="96"/>
      <c r="C1317" s="110"/>
      <c r="D1317" s="121"/>
      <c r="E1317" s="67"/>
      <c r="F1317" s="191"/>
      <c r="G1317" s="189"/>
    </row>
    <row r="1318" spans="1:7" s="66" customFormat="1" ht="12.75">
      <c r="A1318" s="86"/>
      <c r="B1318" s="86">
        <v>85410</v>
      </c>
      <c r="C1318" s="87"/>
      <c r="D1318" s="130" t="s">
        <v>152</v>
      </c>
      <c r="E1318" s="151">
        <f>SUM(E1320:E1346)</f>
        <v>929175</v>
      </c>
      <c r="F1318" s="151">
        <f>SUM(F1320:F1346)</f>
        <v>445811</v>
      </c>
      <c r="G1318" s="189">
        <f>F1318/E1318</f>
        <v>0.48</v>
      </c>
    </row>
    <row r="1319" spans="1:7" ht="12.75" outlineLevel="1">
      <c r="A1319" s="71"/>
      <c r="B1319" s="71"/>
      <c r="C1319" s="70"/>
      <c r="D1319" s="121"/>
      <c r="E1319" s="67"/>
      <c r="F1319" s="191"/>
      <c r="G1319" s="189"/>
    </row>
    <row r="1320" spans="1:7" ht="22.5" outlineLevel="1">
      <c r="A1320" s="96"/>
      <c r="B1320" s="96"/>
      <c r="C1320" s="110">
        <v>3020</v>
      </c>
      <c r="D1320" s="121" t="s">
        <v>197</v>
      </c>
      <c r="E1320" s="67">
        <v>21580</v>
      </c>
      <c r="F1320" s="191">
        <v>10268</v>
      </c>
      <c r="G1320" s="189">
        <f>F1320/E1320</f>
        <v>0.48</v>
      </c>
    </row>
    <row r="1321" spans="1:7" ht="12.75" outlineLevel="1">
      <c r="A1321" s="96"/>
      <c r="B1321" s="96"/>
      <c r="C1321" s="110"/>
      <c r="D1321" s="121"/>
      <c r="E1321" s="67"/>
      <c r="F1321" s="191"/>
      <c r="G1321" s="189"/>
    </row>
    <row r="1322" spans="1:7" ht="22.5" outlineLevel="1">
      <c r="A1322" s="96"/>
      <c r="B1322" s="96"/>
      <c r="C1322" s="110">
        <v>4010</v>
      </c>
      <c r="D1322" s="121" t="s">
        <v>20</v>
      </c>
      <c r="E1322" s="67">
        <v>357290</v>
      </c>
      <c r="F1322" s="191">
        <v>147032</v>
      </c>
      <c r="G1322" s="189">
        <f>F1322/E1322</f>
        <v>0.41</v>
      </c>
    </row>
    <row r="1323" spans="1:7" ht="12.75" outlineLevel="1">
      <c r="A1323" s="96"/>
      <c r="B1323" s="96"/>
      <c r="C1323" s="110"/>
      <c r="D1323" s="121"/>
      <c r="E1323" s="67"/>
      <c r="F1323" s="191"/>
      <c r="G1323" s="189"/>
    </row>
    <row r="1324" spans="1:7" ht="12.75" outlineLevel="1">
      <c r="A1324" s="96"/>
      <c r="B1324" s="96"/>
      <c r="C1324" s="110">
        <v>4040</v>
      </c>
      <c r="D1324" s="121" t="s">
        <v>21</v>
      </c>
      <c r="E1324" s="67">
        <v>29640</v>
      </c>
      <c r="F1324" s="191">
        <v>22548</v>
      </c>
      <c r="G1324" s="189">
        <f>F1324/E1324</f>
        <v>0.76</v>
      </c>
    </row>
    <row r="1325" spans="1:7" ht="12.75" outlineLevel="1">
      <c r="A1325" s="96"/>
      <c r="B1325" s="96"/>
      <c r="C1325" s="110"/>
      <c r="D1325" s="121"/>
      <c r="E1325" s="67"/>
      <c r="F1325" s="191"/>
      <c r="G1325" s="189"/>
    </row>
    <row r="1326" spans="1:7" ht="12.75" outlineLevel="1">
      <c r="A1326" s="96"/>
      <c r="B1326" s="96"/>
      <c r="C1326" s="110">
        <v>4110</v>
      </c>
      <c r="D1326" s="121" t="s">
        <v>118</v>
      </c>
      <c r="E1326" s="67">
        <v>65310</v>
      </c>
      <c r="F1326" s="191">
        <v>30713</v>
      </c>
      <c r="G1326" s="189">
        <f>F1326/E1326</f>
        <v>0.47</v>
      </c>
    </row>
    <row r="1327" spans="1:7" ht="12.75" outlineLevel="1">
      <c r="A1327" s="96"/>
      <c r="B1327" s="96"/>
      <c r="C1327" s="110"/>
      <c r="D1327" s="121"/>
      <c r="E1327" s="67"/>
      <c r="F1327" s="191"/>
      <c r="G1327" s="189"/>
    </row>
    <row r="1328" spans="1:7" ht="12.75" outlineLevel="1">
      <c r="A1328" s="96"/>
      <c r="B1328" s="96"/>
      <c r="C1328" s="110">
        <v>4120</v>
      </c>
      <c r="D1328" s="121" t="s">
        <v>23</v>
      </c>
      <c r="E1328" s="67">
        <v>9480</v>
      </c>
      <c r="F1328" s="191">
        <v>4130</v>
      </c>
      <c r="G1328" s="189">
        <f>F1328/E1328</f>
        <v>0.44</v>
      </c>
    </row>
    <row r="1329" spans="1:7" ht="12.75" outlineLevel="1">
      <c r="A1329" s="96"/>
      <c r="B1329" s="96"/>
      <c r="C1329" s="110"/>
      <c r="D1329" s="121"/>
      <c r="E1329" s="67"/>
      <c r="F1329" s="191"/>
      <c r="G1329" s="189"/>
    </row>
    <row r="1330" spans="1:7" ht="12.75" outlineLevel="1">
      <c r="A1330" s="96"/>
      <c r="B1330" s="96"/>
      <c r="C1330" s="110">
        <v>4210</v>
      </c>
      <c r="D1330" s="121" t="s">
        <v>14</v>
      </c>
      <c r="E1330" s="67">
        <f>173400+30000</f>
        <v>203400</v>
      </c>
      <c r="F1330" s="191">
        <v>166897</v>
      </c>
      <c r="G1330" s="189">
        <f>F1330/E1330</f>
        <v>0.82</v>
      </c>
    </row>
    <row r="1331" spans="1:7" ht="12.75" outlineLevel="1">
      <c r="A1331" s="96"/>
      <c r="B1331" s="96"/>
      <c r="C1331" s="110"/>
      <c r="D1331" s="121"/>
      <c r="E1331" s="67"/>
      <c r="F1331" s="191"/>
      <c r="G1331" s="189"/>
    </row>
    <row r="1332" spans="1:7" ht="12.75" outlineLevel="1">
      <c r="A1332" s="96"/>
      <c r="B1332" s="96"/>
      <c r="C1332" s="110">
        <v>4260</v>
      </c>
      <c r="D1332" s="121" t="s">
        <v>24</v>
      </c>
      <c r="E1332" s="67">
        <v>41280</v>
      </c>
      <c r="F1332" s="191">
        <v>20090</v>
      </c>
      <c r="G1332" s="189">
        <f>F1332/E1332</f>
        <v>0.49</v>
      </c>
    </row>
    <row r="1333" spans="1:7" ht="12.75" outlineLevel="1">
      <c r="A1333" s="96"/>
      <c r="B1333" s="96"/>
      <c r="C1333" s="110"/>
      <c r="D1333" s="121"/>
      <c r="E1333" s="67"/>
      <c r="F1333" s="191"/>
      <c r="G1333" s="189"/>
    </row>
    <row r="1334" spans="1:7" ht="12.75" outlineLevel="1">
      <c r="A1334" s="96"/>
      <c r="B1334" s="96"/>
      <c r="C1334" s="110">
        <v>4270</v>
      </c>
      <c r="D1334" s="121" t="s">
        <v>25</v>
      </c>
      <c r="E1334" s="67">
        <v>1000</v>
      </c>
      <c r="F1334" s="191">
        <v>30</v>
      </c>
      <c r="G1334" s="189">
        <f>F1334/E1334</f>
        <v>0.03</v>
      </c>
    </row>
    <row r="1335" spans="1:7" ht="12.75" outlineLevel="1">
      <c r="A1335" s="96"/>
      <c r="B1335" s="96"/>
      <c r="C1335" s="110"/>
      <c r="D1335" s="121"/>
      <c r="E1335" s="67"/>
      <c r="F1335" s="191"/>
      <c r="G1335" s="189"/>
    </row>
    <row r="1336" spans="1:7" ht="12.75" outlineLevel="1">
      <c r="A1336" s="96"/>
      <c r="B1336" s="96"/>
      <c r="C1336" s="110">
        <v>4300</v>
      </c>
      <c r="D1336" s="121" t="s">
        <v>36</v>
      </c>
      <c r="E1336" s="67">
        <v>15600</v>
      </c>
      <c r="F1336" s="191">
        <v>5471</v>
      </c>
      <c r="G1336" s="189">
        <f>F1336/E1336</f>
        <v>0.35</v>
      </c>
    </row>
    <row r="1337" spans="1:7" ht="12.75" outlineLevel="1">
      <c r="A1337" s="96"/>
      <c r="B1337" s="96"/>
      <c r="C1337" s="110"/>
      <c r="D1337" s="121"/>
      <c r="E1337" s="67"/>
      <c r="F1337" s="191"/>
      <c r="G1337" s="189"/>
    </row>
    <row r="1338" spans="1:7" ht="12.75" outlineLevel="1">
      <c r="A1338" s="96"/>
      <c r="B1338" s="96"/>
      <c r="C1338" s="110">
        <v>4410</v>
      </c>
      <c r="D1338" s="121" t="s">
        <v>26</v>
      </c>
      <c r="E1338" s="67">
        <v>370</v>
      </c>
      <c r="F1338" s="191">
        <v>0</v>
      </c>
      <c r="G1338" s="189">
        <f>F1338/E1338</f>
        <v>0</v>
      </c>
    </row>
    <row r="1339" spans="1:7" ht="12.75" outlineLevel="1">
      <c r="A1339" s="96"/>
      <c r="B1339" s="96"/>
      <c r="C1339" s="110"/>
      <c r="D1339" s="121"/>
      <c r="E1339" s="67"/>
      <c r="F1339" s="191"/>
      <c r="G1339" s="189"/>
    </row>
    <row r="1340" spans="1:7" ht="12.75" outlineLevel="1">
      <c r="A1340" s="96"/>
      <c r="B1340" s="96"/>
      <c r="C1340" s="110">
        <v>4430</v>
      </c>
      <c r="D1340" s="121" t="s">
        <v>27</v>
      </c>
      <c r="E1340" s="67">
        <v>510</v>
      </c>
      <c r="F1340" s="191">
        <v>0</v>
      </c>
      <c r="G1340" s="189">
        <f>F1340/E1340</f>
        <v>0</v>
      </c>
    </row>
    <row r="1341" spans="1:7" ht="12.75" outlineLevel="1">
      <c r="A1341" s="96"/>
      <c r="B1341" s="96"/>
      <c r="C1341" s="110"/>
      <c r="D1341" s="121"/>
      <c r="E1341" s="67"/>
      <c r="F1341" s="191"/>
      <c r="G1341" s="189"/>
    </row>
    <row r="1342" spans="1:7" ht="22.5" outlineLevel="1">
      <c r="A1342" s="96"/>
      <c r="B1342" s="96"/>
      <c r="C1342" s="110">
        <v>4440</v>
      </c>
      <c r="D1342" s="121" t="s">
        <v>28</v>
      </c>
      <c r="E1342" s="67">
        <v>19680</v>
      </c>
      <c r="F1342" s="191">
        <v>9840</v>
      </c>
      <c r="G1342" s="189">
        <f>F1342/E1342</f>
        <v>0.5</v>
      </c>
    </row>
    <row r="1343" spans="1:7" ht="12.75">
      <c r="A1343" s="82"/>
      <c r="B1343" s="82"/>
      <c r="C1343" s="83"/>
      <c r="D1343" s="127"/>
      <c r="E1343" s="67"/>
      <c r="F1343" s="191"/>
      <c r="G1343" s="189"/>
    </row>
    <row r="1344" spans="1:7" ht="22.5">
      <c r="A1344" s="82"/>
      <c r="B1344" s="82"/>
      <c r="C1344" s="83">
        <v>6058</v>
      </c>
      <c r="D1344" s="127" t="s">
        <v>198</v>
      </c>
      <c r="E1344" s="67">
        <v>136696</v>
      </c>
      <c r="F1344" s="191">
        <v>23993</v>
      </c>
      <c r="G1344" s="189">
        <f>F1344/E1344</f>
        <v>0.18</v>
      </c>
    </row>
    <row r="1345" spans="1:7" ht="12.75">
      <c r="A1345" s="82"/>
      <c r="B1345" s="82"/>
      <c r="C1345" s="83"/>
      <c r="D1345" s="127"/>
      <c r="E1345" s="67"/>
      <c r="F1345" s="191"/>
      <c r="G1345" s="189"/>
    </row>
    <row r="1346" spans="1:7" ht="22.5">
      <c r="A1346" s="82"/>
      <c r="B1346" s="82"/>
      <c r="C1346" s="83">
        <v>6059</v>
      </c>
      <c r="D1346" s="127" t="s">
        <v>198</v>
      </c>
      <c r="E1346" s="67">
        <v>27339</v>
      </c>
      <c r="F1346" s="191">
        <v>4799</v>
      </c>
      <c r="G1346" s="189">
        <f>F1346/E1346</f>
        <v>0.18</v>
      </c>
    </row>
    <row r="1347" spans="1:7" ht="12.75">
      <c r="A1347" s="82"/>
      <c r="B1347" s="82"/>
      <c r="C1347" s="83"/>
      <c r="D1347" s="127"/>
      <c r="E1347" s="67"/>
      <c r="F1347" s="191"/>
      <c r="G1347" s="189"/>
    </row>
    <row r="1348" spans="1:7" ht="12.75">
      <c r="A1348" s="82"/>
      <c r="B1348" s="82"/>
      <c r="C1348" s="83"/>
      <c r="D1348" s="127"/>
      <c r="E1348" s="67"/>
      <c r="F1348" s="191"/>
      <c r="G1348" s="189"/>
    </row>
    <row r="1349" spans="1:7" ht="12.75">
      <c r="A1349" s="82"/>
      <c r="B1349" s="82"/>
      <c r="C1349" s="83" t="s">
        <v>224</v>
      </c>
      <c r="D1349" s="127"/>
      <c r="E1349" s="67"/>
      <c r="F1349" s="191"/>
      <c r="G1349" s="189"/>
    </row>
    <row r="1350" spans="1:7" ht="22.5">
      <c r="A1350" s="82"/>
      <c r="B1350" s="82"/>
      <c r="C1350" s="83"/>
      <c r="D1350" s="130" t="s">
        <v>226</v>
      </c>
      <c r="E1350" s="67">
        <f>SUM(E1352:E1374)</f>
        <v>765140</v>
      </c>
      <c r="F1350" s="191">
        <f>SUM(F1352:F1374)</f>
        <v>417019</v>
      </c>
      <c r="G1350" s="189">
        <f>F1350/E1350</f>
        <v>0.55</v>
      </c>
    </row>
    <row r="1351" spans="1:7" ht="12.75" outlineLevel="1">
      <c r="A1351" s="82"/>
      <c r="B1351" s="82"/>
      <c r="C1351" s="83"/>
      <c r="D1351" s="127"/>
      <c r="E1351" s="67"/>
      <c r="F1351" s="191"/>
      <c r="G1351" s="189"/>
    </row>
    <row r="1352" spans="1:7" ht="22.5" outlineLevel="1">
      <c r="A1352" s="96"/>
      <c r="B1352" s="96"/>
      <c r="C1352" s="110">
        <v>3020</v>
      </c>
      <c r="D1352" s="121" t="s">
        <v>197</v>
      </c>
      <c r="E1352" s="67">
        <v>21580</v>
      </c>
      <c r="F1352" s="191">
        <v>10268</v>
      </c>
      <c r="G1352" s="189">
        <f>F1352/E1352</f>
        <v>0.48</v>
      </c>
    </row>
    <row r="1353" spans="1:7" ht="12.75" outlineLevel="1">
      <c r="A1353" s="96"/>
      <c r="B1353" s="96"/>
      <c r="C1353" s="110"/>
      <c r="D1353" s="121"/>
      <c r="E1353" s="67"/>
      <c r="F1353" s="191"/>
      <c r="G1353" s="189"/>
    </row>
    <row r="1354" spans="1:7" ht="22.5" outlineLevel="1">
      <c r="A1354" s="96"/>
      <c r="B1354" s="96"/>
      <c r="C1354" s="110">
        <v>4010</v>
      </c>
      <c r="D1354" s="121" t="s">
        <v>20</v>
      </c>
      <c r="E1354" s="67">
        <v>357290</v>
      </c>
      <c r="F1354" s="191">
        <v>147032</v>
      </c>
      <c r="G1354" s="189">
        <f>F1354/E1354</f>
        <v>0.41</v>
      </c>
    </row>
    <row r="1355" spans="1:7" ht="12.75" outlineLevel="1">
      <c r="A1355" s="96"/>
      <c r="B1355" s="96"/>
      <c r="C1355" s="110"/>
      <c r="D1355" s="121"/>
      <c r="E1355" s="67"/>
      <c r="F1355" s="191"/>
      <c r="G1355" s="189"/>
    </row>
    <row r="1356" spans="1:7" ht="12.75" outlineLevel="1">
      <c r="A1356" s="96"/>
      <c r="B1356" s="96"/>
      <c r="C1356" s="110">
        <v>4040</v>
      </c>
      <c r="D1356" s="121" t="s">
        <v>21</v>
      </c>
      <c r="E1356" s="67">
        <v>29640</v>
      </c>
      <c r="F1356" s="191">
        <v>22548</v>
      </c>
      <c r="G1356" s="189">
        <f>F1356/E1356</f>
        <v>0.76</v>
      </c>
    </row>
    <row r="1357" spans="1:7" ht="12.75" outlineLevel="1">
      <c r="A1357" s="96"/>
      <c r="B1357" s="96"/>
      <c r="C1357" s="110"/>
      <c r="D1357" s="121"/>
      <c r="E1357" s="67"/>
      <c r="F1357" s="191"/>
      <c r="G1357" s="189"/>
    </row>
    <row r="1358" spans="1:7" ht="12.75" outlineLevel="1">
      <c r="A1358" s="96"/>
      <c r="B1358" s="96"/>
      <c r="C1358" s="110">
        <v>4110</v>
      </c>
      <c r="D1358" s="121" t="s">
        <v>118</v>
      </c>
      <c r="E1358" s="67">
        <v>65310</v>
      </c>
      <c r="F1358" s="191">
        <v>30713</v>
      </c>
      <c r="G1358" s="189">
        <f>F1358/E1358</f>
        <v>0.47</v>
      </c>
    </row>
    <row r="1359" spans="1:7" ht="12.75" outlineLevel="1">
      <c r="A1359" s="96"/>
      <c r="B1359" s="96"/>
      <c r="C1359" s="110"/>
      <c r="D1359" s="121"/>
      <c r="E1359" s="67"/>
      <c r="F1359" s="191"/>
      <c r="G1359" s="189"/>
    </row>
    <row r="1360" spans="1:7" ht="12.75" outlineLevel="1">
      <c r="A1360" s="96"/>
      <c r="B1360" s="96"/>
      <c r="C1360" s="110">
        <v>4120</v>
      </c>
      <c r="D1360" s="121" t="s">
        <v>23</v>
      </c>
      <c r="E1360" s="67">
        <v>9480</v>
      </c>
      <c r="F1360" s="191">
        <v>4130</v>
      </c>
      <c r="G1360" s="189">
        <f>F1360/E1360</f>
        <v>0.44</v>
      </c>
    </row>
    <row r="1361" spans="1:7" ht="12.75" outlineLevel="1">
      <c r="A1361" s="96"/>
      <c r="B1361" s="96"/>
      <c r="C1361" s="110"/>
      <c r="D1361" s="121"/>
      <c r="E1361" s="67"/>
      <c r="F1361" s="191"/>
      <c r="G1361" s="189"/>
    </row>
    <row r="1362" spans="1:7" ht="12.75" outlineLevel="1">
      <c r="A1362" s="96"/>
      <c r="B1362" s="96"/>
      <c r="C1362" s="110">
        <v>4210</v>
      </c>
      <c r="D1362" s="121" t="s">
        <v>14</v>
      </c>
      <c r="E1362" s="67">
        <f>173400+30000</f>
        <v>203400</v>
      </c>
      <c r="F1362" s="191">
        <v>166897</v>
      </c>
      <c r="G1362" s="189">
        <f>F1362/E1362</f>
        <v>0.82</v>
      </c>
    </row>
    <row r="1363" spans="1:7" ht="12.75" outlineLevel="1">
      <c r="A1363" s="96"/>
      <c r="B1363" s="96"/>
      <c r="C1363" s="110"/>
      <c r="D1363" s="121"/>
      <c r="E1363" s="67"/>
      <c r="F1363" s="191"/>
      <c r="G1363" s="189"/>
    </row>
    <row r="1364" spans="1:7" ht="12.75" outlineLevel="1">
      <c r="A1364" s="96"/>
      <c r="B1364" s="96"/>
      <c r="C1364" s="110">
        <v>4260</v>
      </c>
      <c r="D1364" s="121" t="s">
        <v>24</v>
      </c>
      <c r="E1364" s="67">
        <v>41280</v>
      </c>
      <c r="F1364" s="191">
        <v>20090</v>
      </c>
      <c r="G1364" s="189">
        <f>F1364/E1364</f>
        <v>0.49</v>
      </c>
    </row>
    <row r="1365" spans="1:7" ht="12.75" outlineLevel="1">
      <c r="A1365" s="96"/>
      <c r="B1365" s="96"/>
      <c r="C1365" s="110"/>
      <c r="D1365" s="121"/>
      <c r="E1365" s="67"/>
      <c r="F1365" s="191"/>
      <c r="G1365" s="189"/>
    </row>
    <row r="1366" spans="1:7" ht="12.75" outlineLevel="1">
      <c r="A1366" s="96"/>
      <c r="B1366" s="96"/>
      <c r="C1366" s="110">
        <v>4270</v>
      </c>
      <c r="D1366" s="121" t="s">
        <v>25</v>
      </c>
      <c r="E1366" s="67">
        <v>1000</v>
      </c>
      <c r="F1366" s="191">
        <v>30</v>
      </c>
      <c r="G1366" s="189">
        <f>F1366/E1366</f>
        <v>0.03</v>
      </c>
    </row>
    <row r="1367" spans="1:7" ht="12.75" outlineLevel="1">
      <c r="A1367" s="96"/>
      <c r="B1367" s="96"/>
      <c r="C1367" s="110"/>
      <c r="D1367" s="121"/>
      <c r="E1367" s="67"/>
      <c r="F1367" s="191"/>
      <c r="G1367" s="189"/>
    </row>
    <row r="1368" spans="1:7" ht="12.75" outlineLevel="1">
      <c r="A1368" s="96"/>
      <c r="B1368" s="96"/>
      <c r="C1368" s="110">
        <v>4300</v>
      </c>
      <c r="D1368" s="121" t="s">
        <v>36</v>
      </c>
      <c r="E1368" s="67">
        <v>15600</v>
      </c>
      <c r="F1368" s="191">
        <v>5471</v>
      </c>
      <c r="G1368" s="189">
        <f>F1368/E1368</f>
        <v>0.35</v>
      </c>
    </row>
    <row r="1369" spans="1:7" ht="12.75" outlineLevel="1">
      <c r="A1369" s="96"/>
      <c r="B1369" s="96"/>
      <c r="C1369" s="110"/>
      <c r="D1369" s="121"/>
      <c r="E1369" s="67"/>
      <c r="F1369" s="191"/>
      <c r="G1369" s="189"/>
    </row>
    <row r="1370" spans="1:7" ht="12.75" outlineLevel="1">
      <c r="A1370" s="96"/>
      <c r="B1370" s="96"/>
      <c r="C1370" s="110">
        <v>4410</v>
      </c>
      <c r="D1370" s="121" t="s">
        <v>26</v>
      </c>
      <c r="E1370" s="67">
        <v>370</v>
      </c>
      <c r="F1370" s="191">
        <v>0</v>
      </c>
      <c r="G1370" s="189">
        <f>F1370/E1370</f>
        <v>0</v>
      </c>
    </row>
    <row r="1371" spans="1:7" ht="12.75" outlineLevel="1">
      <c r="A1371" s="96"/>
      <c r="B1371" s="96"/>
      <c r="C1371" s="110"/>
      <c r="D1371" s="121"/>
      <c r="E1371" s="67"/>
      <c r="F1371" s="191"/>
      <c r="G1371" s="189"/>
    </row>
    <row r="1372" spans="1:7" ht="12.75" outlineLevel="1">
      <c r="A1372" s="96"/>
      <c r="B1372" s="96"/>
      <c r="C1372" s="110">
        <v>4430</v>
      </c>
      <c r="D1372" s="121" t="s">
        <v>27</v>
      </c>
      <c r="E1372" s="67">
        <v>510</v>
      </c>
      <c r="F1372" s="191">
        <v>0</v>
      </c>
      <c r="G1372" s="189">
        <f>F1372/E1372</f>
        <v>0</v>
      </c>
    </row>
    <row r="1373" spans="1:7" ht="12.75" outlineLevel="1">
      <c r="A1373" s="96"/>
      <c r="B1373" s="96"/>
      <c r="C1373" s="110"/>
      <c r="D1373" s="121"/>
      <c r="E1373" s="67"/>
      <c r="F1373" s="191"/>
      <c r="G1373" s="189"/>
    </row>
    <row r="1374" spans="1:7" ht="22.5" outlineLevel="1">
      <c r="A1374" s="96"/>
      <c r="B1374" s="96"/>
      <c r="C1374" s="110">
        <v>4440</v>
      </c>
      <c r="D1374" s="121" t="s">
        <v>28</v>
      </c>
      <c r="E1374" s="67">
        <v>19680</v>
      </c>
      <c r="F1374" s="191">
        <v>9840</v>
      </c>
      <c r="G1374" s="189">
        <f>F1374/E1374</f>
        <v>0.5</v>
      </c>
    </row>
    <row r="1375" spans="1:7" ht="12.75">
      <c r="A1375" s="96"/>
      <c r="B1375" s="96"/>
      <c r="C1375" s="110"/>
      <c r="D1375" s="121"/>
      <c r="E1375" s="67"/>
      <c r="F1375" s="191"/>
      <c r="G1375" s="189"/>
    </row>
    <row r="1376" spans="1:10" ht="22.5">
      <c r="A1376" s="82"/>
      <c r="B1376" s="82"/>
      <c r="C1376" s="83"/>
      <c r="D1376" s="128" t="s">
        <v>225</v>
      </c>
      <c r="E1376" s="67">
        <f>SUM(E1377:E1380)</f>
        <v>164035</v>
      </c>
      <c r="F1376" s="67">
        <f>SUM(F1378:F1380)</f>
        <v>28792</v>
      </c>
      <c r="G1376" s="189">
        <f>F1376/E1376</f>
        <v>0.18</v>
      </c>
      <c r="J1376" s="91" t="s">
        <v>245</v>
      </c>
    </row>
    <row r="1377" spans="1:13" ht="12.75" outlineLevel="1">
      <c r="A1377" s="82"/>
      <c r="B1377" s="82"/>
      <c r="C1377" s="83"/>
      <c r="D1377" s="127"/>
      <c r="E1377" s="67"/>
      <c r="F1377" s="191"/>
      <c r="G1377" s="189"/>
      <c r="J1377" s="164" t="s">
        <v>239</v>
      </c>
      <c r="K1377" s="168">
        <v>136696</v>
      </c>
      <c r="L1377" s="168">
        <v>633588</v>
      </c>
      <c r="M1377" s="161">
        <f>SUM(K1377:L1377)</f>
        <v>770284</v>
      </c>
    </row>
    <row r="1378" spans="1:13" ht="22.5" outlineLevel="1">
      <c r="A1378" s="82"/>
      <c r="B1378" s="82"/>
      <c r="C1378" s="83">
        <v>6058</v>
      </c>
      <c r="D1378" s="127" t="s">
        <v>198</v>
      </c>
      <c r="E1378" s="67">
        <v>136696</v>
      </c>
      <c r="F1378" s="191">
        <v>23993</v>
      </c>
      <c r="G1378" s="189">
        <f>F1378/E1378</f>
        <v>0.18</v>
      </c>
      <c r="J1378" s="164" t="s">
        <v>240</v>
      </c>
      <c r="K1378" s="168">
        <v>27339</v>
      </c>
      <c r="L1378" s="168">
        <v>126718</v>
      </c>
      <c r="M1378" s="161">
        <f>SUM(K1378:L1378)</f>
        <v>154057</v>
      </c>
    </row>
    <row r="1379" spans="1:13" ht="12.75" outlineLevel="1">
      <c r="A1379" s="82"/>
      <c r="B1379" s="82"/>
      <c r="C1379" s="83"/>
      <c r="D1379" s="127"/>
      <c r="E1379" s="67"/>
      <c r="F1379" s="191"/>
      <c r="G1379" s="189"/>
      <c r="J1379" s="164"/>
      <c r="K1379" s="168"/>
      <c r="L1379" s="168"/>
      <c r="M1379" s="161"/>
    </row>
    <row r="1380" spans="1:13" ht="23.25" outlineLevel="1" thickBot="1">
      <c r="A1380" s="82"/>
      <c r="B1380" s="82"/>
      <c r="C1380" s="83">
        <v>6059</v>
      </c>
      <c r="D1380" s="127" t="s">
        <v>198</v>
      </c>
      <c r="E1380" s="67">
        <v>27339</v>
      </c>
      <c r="F1380" s="191">
        <v>4799</v>
      </c>
      <c r="G1380" s="189">
        <f>F1380/E1380</f>
        <v>0.18</v>
      </c>
      <c r="J1380" s="165"/>
      <c r="K1380" s="169">
        <f>SUM(K1377:K1379)</f>
        <v>164035</v>
      </c>
      <c r="L1380" s="169">
        <f>SUM(L1377:L1379)</f>
        <v>760306</v>
      </c>
      <c r="M1380" s="162">
        <f>SUM(K1380:L1380)</f>
        <v>924341</v>
      </c>
    </row>
    <row r="1381" spans="1:13" ht="12.75" outlineLevel="1">
      <c r="A1381" s="82"/>
      <c r="B1381" s="82"/>
      <c r="C1381" s="83"/>
      <c r="D1381" s="127"/>
      <c r="E1381" s="67"/>
      <c r="F1381" s="191"/>
      <c r="G1381" s="189"/>
      <c r="J1381" s="175"/>
      <c r="K1381" s="176"/>
      <c r="L1381" s="176"/>
      <c r="M1381" s="176"/>
    </row>
    <row r="1382" spans="1:7" s="181" customFormat="1" ht="51">
      <c r="A1382" s="177"/>
      <c r="B1382" s="178">
        <v>85412</v>
      </c>
      <c r="C1382" s="177"/>
      <c r="D1382" s="179" t="s">
        <v>263</v>
      </c>
      <c r="E1382" s="180">
        <f>SUM(E1386:E1391)</f>
        <v>66000</v>
      </c>
      <c r="F1382" s="180">
        <f>SUM(F1386:F1391)</f>
        <v>0</v>
      </c>
      <c r="G1382" s="189">
        <f>F1382/E1382</f>
        <v>0</v>
      </c>
    </row>
    <row r="1383" spans="1:7" s="181" customFormat="1" ht="12.75">
      <c r="A1383" s="177"/>
      <c r="B1383" s="178"/>
      <c r="C1383" s="177"/>
      <c r="D1383" s="179"/>
      <c r="E1383" s="180"/>
      <c r="F1383" s="180"/>
      <c r="G1383" s="189"/>
    </row>
    <row r="1384" spans="1:7" s="181" customFormat="1" ht="25.5">
      <c r="A1384" s="177"/>
      <c r="B1384" s="178"/>
      <c r="C1384" s="177"/>
      <c r="D1384" s="182" t="s">
        <v>264</v>
      </c>
      <c r="E1384" s="180"/>
      <c r="F1384" s="180"/>
      <c r="G1384" s="189"/>
    </row>
    <row r="1385" spans="1:13" ht="12.75" outlineLevel="1">
      <c r="A1385" s="82"/>
      <c r="B1385" s="82"/>
      <c r="C1385" s="83"/>
      <c r="D1385" s="127"/>
      <c r="E1385" s="67"/>
      <c r="F1385" s="191"/>
      <c r="G1385" s="189"/>
      <c r="J1385" s="175"/>
      <c r="K1385" s="176"/>
      <c r="L1385" s="176"/>
      <c r="M1385" s="176"/>
    </row>
    <row r="1386" spans="1:7" ht="12.75" outlineLevel="1">
      <c r="A1386" s="96"/>
      <c r="B1386" s="96"/>
      <c r="C1386" s="110">
        <v>4210</v>
      </c>
      <c r="D1386" s="121" t="s">
        <v>14</v>
      </c>
      <c r="E1386" s="67">
        <v>10720</v>
      </c>
      <c r="F1386" s="191">
        <v>0</v>
      </c>
      <c r="G1386" s="189">
        <f>F1386/E1386</f>
        <v>0</v>
      </c>
    </row>
    <row r="1387" spans="1:7" ht="12.75" outlineLevel="1">
      <c r="A1387" s="96"/>
      <c r="B1387" s="96"/>
      <c r="C1387" s="110"/>
      <c r="D1387" s="121"/>
      <c r="E1387" s="67"/>
      <c r="F1387" s="191"/>
      <c r="G1387" s="189"/>
    </row>
    <row r="1388" spans="1:7" ht="12.75" outlineLevel="1">
      <c r="A1388" s="96"/>
      <c r="B1388" s="96"/>
      <c r="C1388" s="110">
        <v>4170</v>
      </c>
      <c r="D1388" s="121" t="s">
        <v>209</v>
      </c>
      <c r="E1388" s="67">
        <v>17600</v>
      </c>
      <c r="F1388" s="191">
        <v>0</v>
      </c>
      <c r="G1388" s="189">
        <f>F1388/E1388</f>
        <v>0</v>
      </c>
    </row>
    <row r="1389" spans="1:13" ht="12.75" outlineLevel="1">
      <c r="A1389" s="82"/>
      <c r="B1389" s="82"/>
      <c r="C1389" s="83"/>
      <c r="D1389" s="127"/>
      <c r="E1389" s="67"/>
      <c r="F1389" s="191"/>
      <c r="G1389" s="189"/>
      <c r="J1389" s="175"/>
      <c r="K1389" s="176"/>
      <c r="L1389" s="176"/>
      <c r="M1389" s="176"/>
    </row>
    <row r="1390" spans="1:7" ht="12.75" outlineLevel="1">
      <c r="A1390" s="96"/>
      <c r="B1390" s="96"/>
      <c r="C1390" s="110">
        <v>4300</v>
      </c>
      <c r="D1390" s="121" t="s">
        <v>36</v>
      </c>
      <c r="E1390" s="67">
        <v>37680</v>
      </c>
      <c r="F1390" s="191">
        <v>0</v>
      </c>
      <c r="G1390" s="189">
        <f>F1390/E1390</f>
        <v>0</v>
      </c>
    </row>
    <row r="1391" spans="1:13" ht="12.75" outlineLevel="1">
      <c r="A1391" s="82"/>
      <c r="B1391" s="82"/>
      <c r="C1391" s="83"/>
      <c r="D1391" s="127"/>
      <c r="E1391" s="67"/>
      <c r="F1391" s="191"/>
      <c r="G1391" s="189"/>
      <c r="J1391" s="175"/>
      <c r="K1391" s="176"/>
      <c r="L1391" s="176"/>
      <c r="M1391" s="176"/>
    </row>
    <row r="1392" spans="1:7" s="66" customFormat="1" ht="12.75">
      <c r="A1392" s="86"/>
      <c r="B1392" s="86">
        <v>85415</v>
      </c>
      <c r="C1392" s="87"/>
      <c r="D1392" s="130" t="s">
        <v>153</v>
      </c>
      <c r="E1392" s="154">
        <f>SUM(E1394:E1429)</f>
        <v>5242285</v>
      </c>
      <c r="F1392" s="206">
        <f>SUM(F1394:F1429)</f>
        <v>5176018</v>
      </c>
      <c r="G1392" s="189">
        <f>F1392/E1392</f>
        <v>0.99</v>
      </c>
    </row>
    <row r="1393" spans="1:10" s="66" customFormat="1" ht="12.75" outlineLevel="1">
      <c r="A1393" s="86"/>
      <c r="B1393" s="86"/>
      <c r="C1393" s="87"/>
      <c r="D1393" s="130"/>
      <c r="E1393" s="154"/>
      <c r="F1393" s="206"/>
      <c r="G1393" s="189"/>
      <c r="J1393" s="66" t="s">
        <v>243</v>
      </c>
    </row>
    <row r="1394" spans="1:10" s="35" customFormat="1" ht="45" outlineLevel="1">
      <c r="A1394" s="92"/>
      <c r="B1394" s="92"/>
      <c r="C1394" s="93">
        <v>2318</v>
      </c>
      <c r="D1394" s="121" t="s">
        <v>180</v>
      </c>
      <c r="E1394" s="113">
        <v>56620</v>
      </c>
      <c r="F1394" s="208">
        <v>55928</v>
      </c>
      <c r="G1394" s="189">
        <f>F1394/E1394</f>
        <v>0.99</v>
      </c>
      <c r="J1394" s="66" t="s">
        <v>244</v>
      </c>
    </row>
    <row r="1395" spans="1:7" s="35" customFormat="1" ht="45" outlineLevel="1">
      <c r="A1395" s="92"/>
      <c r="B1395" s="92"/>
      <c r="C1395" s="93">
        <v>2319</v>
      </c>
      <c r="D1395" s="121" t="s">
        <v>180</v>
      </c>
      <c r="E1395" s="113">
        <v>26584</v>
      </c>
      <c r="F1395" s="208">
        <v>26259</v>
      </c>
      <c r="G1395" s="189">
        <f>F1395/E1395</f>
        <v>0.99</v>
      </c>
    </row>
    <row r="1396" spans="1:7" s="35" customFormat="1" ht="12.75" outlineLevel="1">
      <c r="A1396" s="92"/>
      <c r="B1396" s="92"/>
      <c r="C1396" s="93"/>
      <c r="D1396" s="121"/>
      <c r="E1396" s="113"/>
      <c r="F1396" s="208"/>
      <c r="G1396" s="189"/>
    </row>
    <row r="1397" spans="1:7" s="35" customFormat="1" ht="45" outlineLevel="1">
      <c r="A1397" s="94"/>
      <c r="B1397" s="94"/>
      <c r="C1397" s="93">
        <v>2328</v>
      </c>
      <c r="D1397" s="121" t="s">
        <v>181</v>
      </c>
      <c r="E1397" s="113">
        <v>3355549</v>
      </c>
      <c r="F1397" s="208">
        <v>3339673</v>
      </c>
      <c r="G1397" s="189">
        <f>F1397/E1397</f>
        <v>1</v>
      </c>
    </row>
    <row r="1398" spans="1:7" s="35" customFormat="1" ht="12.75" outlineLevel="1">
      <c r="A1398" s="94"/>
      <c r="B1398" s="94"/>
      <c r="C1398" s="93"/>
      <c r="D1398" s="121"/>
      <c r="E1398" s="113"/>
      <c r="F1398" s="208"/>
      <c r="G1398" s="189"/>
    </row>
    <row r="1399" spans="1:7" s="35" customFormat="1" ht="45" outlineLevel="1">
      <c r="A1399" s="94"/>
      <c r="B1399" s="94"/>
      <c r="C1399" s="93">
        <v>2329</v>
      </c>
      <c r="D1399" s="121" t="s">
        <v>181</v>
      </c>
      <c r="E1399" s="113">
        <v>1575562</v>
      </c>
      <c r="F1399" s="208">
        <v>1568109</v>
      </c>
      <c r="G1399" s="189">
        <f>F1399/E1399</f>
        <v>1</v>
      </c>
    </row>
    <row r="1400" spans="1:7" s="35" customFormat="1" ht="12.75" outlineLevel="1">
      <c r="A1400" s="94"/>
      <c r="B1400" s="94"/>
      <c r="C1400" s="93"/>
      <c r="D1400" s="121"/>
      <c r="E1400" s="113"/>
      <c r="F1400" s="208"/>
      <c r="G1400" s="189"/>
    </row>
    <row r="1401" spans="1:7" s="35" customFormat="1" ht="22.5" outlineLevel="1">
      <c r="A1401" s="92"/>
      <c r="B1401" s="92"/>
      <c r="C1401" s="93">
        <v>3248</v>
      </c>
      <c r="D1401" s="121" t="s">
        <v>219</v>
      </c>
      <c r="E1401" s="113">
        <v>56701</v>
      </c>
      <c r="F1401" s="208">
        <v>56700</v>
      </c>
      <c r="G1401" s="189">
        <f>F1401/E1401</f>
        <v>1</v>
      </c>
    </row>
    <row r="1402" spans="1:7" s="35" customFormat="1" ht="12.75" outlineLevel="1">
      <c r="A1402" s="92"/>
      <c r="B1402" s="92"/>
      <c r="C1402" s="93"/>
      <c r="D1402" s="121"/>
      <c r="E1402" s="113"/>
      <c r="F1402" s="208"/>
      <c r="G1402" s="189"/>
    </row>
    <row r="1403" spans="1:7" s="35" customFormat="1" ht="22.5" outlineLevel="1">
      <c r="A1403" s="92"/>
      <c r="B1403" s="92"/>
      <c r="C1403" s="93">
        <v>3249</v>
      </c>
      <c r="D1403" s="121" t="s">
        <v>219</v>
      </c>
      <c r="E1403" s="113">
        <v>26622</v>
      </c>
      <c r="F1403" s="208">
        <v>26622</v>
      </c>
      <c r="G1403" s="189">
        <f>F1403/E1403</f>
        <v>1</v>
      </c>
    </row>
    <row r="1404" spans="1:7" s="35" customFormat="1" ht="12.75" outlineLevel="1">
      <c r="A1404" s="92"/>
      <c r="B1404" s="92"/>
      <c r="C1404" s="93"/>
      <c r="D1404" s="121"/>
      <c r="E1404" s="113"/>
      <c r="F1404" s="208"/>
      <c r="G1404" s="189"/>
    </row>
    <row r="1405" spans="1:7" s="35" customFormat="1" ht="12.75" outlineLevel="1">
      <c r="A1405" s="92"/>
      <c r="B1405" s="92"/>
      <c r="C1405" s="93">
        <v>4118</v>
      </c>
      <c r="D1405" s="121" t="s">
        <v>118</v>
      </c>
      <c r="E1405" s="67">
        <v>3520</v>
      </c>
      <c r="F1405" s="191">
        <v>3447</v>
      </c>
      <c r="G1405" s="189">
        <f>F1405/E1405</f>
        <v>0.98</v>
      </c>
    </row>
    <row r="1406" spans="1:7" s="35" customFormat="1" ht="12.75" outlineLevel="1">
      <c r="A1406" s="92"/>
      <c r="B1406" s="92"/>
      <c r="C1406" s="93"/>
      <c r="D1406" s="121"/>
      <c r="E1406" s="67"/>
      <c r="F1406" s="191"/>
      <c r="G1406" s="189"/>
    </row>
    <row r="1407" spans="1:7" s="35" customFormat="1" ht="12.75" outlineLevel="1">
      <c r="A1407" s="92"/>
      <c r="B1407" s="92"/>
      <c r="C1407" s="93">
        <v>4119</v>
      </c>
      <c r="D1407" s="121" t="s">
        <v>118</v>
      </c>
      <c r="E1407" s="67">
        <v>1652</v>
      </c>
      <c r="F1407" s="191">
        <v>1618</v>
      </c>
      <c r="G1407" s="189">
        <f>F1407/E1407</f>
        <v>0.98</v>
      </c>
    </row>
    <row r="1408" spans="1:7" s="35" customFormat="1" ht="12.75" outlineLevel="1">
      <c r="A1408" s="92"/>
      <c r="B1408" s="92"/>
      <c r="C1408" s="93"/>
      <c r="D1408" s="121"/>
      <c r="E1408" s="67"/>
      <c r="F1408" s="191"/>
      <c r="G1408" s="189"/>
    </row>
    <row r="1409" spans="1:7" s="35" customFormat="1" ht="12.75" outlineLevel="1">
      <c r="A1409" s="92"/>
      <c r="B1409" s="92"/>
      <c r="C1409" s="93">
        <v>4128</v>
      </c>
      <c r="D1409" s="121" t="s">
        <v>23</v>
      </c>
      <c r="E1409" s="67">
        <v>498</v>
      </c>
      <c r="F1409" s="191">
        <v>490</v>
      </c>
      <c r="G1409" s="189">
        <f>F1409/E1409</f>
        <v>0.98</v>
      </c>
    </row>
    <row r="1410" spans="1:7" s="35" customFormat="1" ht="12.75" outlineLevel="1">
      <c r="A1410" s="92"/>
      <c r="B1410" s="92"/>
      <c r="C1410" s="93"/>
      <c r="D1410" s="121"/>
      <c r="E1410" s="67"/>
      <c r="F1410" s="191"/>
      <c r="G1410" s="189"/>
    </row>
    <row r="1411" spans="1:7" s="35" customFormat="1" ht="12.75" outlineLevel="1">
      <c r="A1411" s="92"/>
      <c r="B1411" s="92"/>
      <c r="C1411" s="93">
        <v>4129</v>
      </c>
      <c r="D1411" s="121" t="s">
        <v>23</v>
      </c>
      <c r="E1411" s="67">
        <v>234</v>
      </c>
      <c r="F1411" s="191">
        <v>230</v>
      </c>
      <c r="G1411" s="189">
        <f>F1411/E1411</f>
        <v>0.98</v>
      </c>
    </row>
    <row r="1412" spans="1:7" s="35" customFormat="1" ht="12.75" outlineLevel="1">
      <c r="A1412" s="92"/>
      <c r="B1412" s="92"/>
      <c r="C1412" s="93"/>
      <c r="D1412" s="121"/>
      <c r="E1412" s="67"/>
      <c r="F1412" s="191"/>
      <c r="G1412" s="189"/>
    </row>
    <row r="1413" spans="1:7" s="35" customFormat="1" ht="12.75" outlineLevel="1">
      <c r="A1413" s="92"/>
      <c r="B1413" s="92"/>
      <c r="C1413" s="93">
        <v>4178</v>
      </c>
      <c r="D1413" s="121" t="s">
        <v>209</v>
      </c>
      <c r="E1413" s="67">
        <v>21530</v>
      </c>
      <c r="F1413" s="191">
        <v>21121</v>
      </c>
      <c r="G1413" s="189">
        <f>F1413/E1413</f>
        <v>0.98</v>
      </c>
    </row>
    <row r="1414" spans="1:7" s="35" customFormat="1" ht="12.75" outlineLevel="1">
      <c r="A1414" s="92"/>
      <c r="B1414" s="92"/>
      <c r="C1414" s="93"/>
      <c r="D1414" s="121"/>
      <c r="E1414" s="67"/>
      <c r="F1414" s="191"/>
      <c r="G1414" s="189"/>
    </row>
    <row r="1415" spans="1:7" s="35" customFormat="1" ht="12.75" outlineLevel="1">
      <c r="A1415" s="92"/>
      <c r="B1415" s="92"/>
      <c r="C1415" s="93">
        <v>4179</v>
      </c>
      <c r="D1415" s="121" t="s">
        <v>209</v>
      </c>
      <c r="E1415" s="67">
        <v>10108</v>
      </c>
      <c r="F1415" s="191">
        <v>9917</v>
      </c>
      <c r="G1415" s="189">
        <f>F1415/E1415</f>
        <v>0.98</v>
      </c>
    </row>
    <row r="1416" spans="1:7" s="35" customFormat="1" ht="12.75" outlineLevel="1">
      <c r="A1416" s="92"/>
      <c r="B1416" s="92"/>
      <c r="C1416" s="93"/>
      <c r="D1416" s="121"/>
      <c r="E1416" s="67"/>
      <c r="F1416" s="191"/>
      <c r="G1416" s="189"/>
    </row>
    <row r="1417" spans="1:7" s="35" customFormat="1" ht="12.75" outlineLevel="1">
      <c r="A1417" s="92"/>
      <c r="B1417" s="92"/>
      <c r="C1417" s="93">
        <v>4218</v>
      </c>
      <c r="D1417" s="121" t="s">
        <v>14</v>
      </c>
      <c r="E1417" s="67">
        <v>27237</v>
      </c>
      <c r="F1417" s="191">
        <v>22927</v>
      </c>
      <c r="G1417" s="189">
        <f>F1417/E1417</f>
        <v>0.84</v>
      </c>
    </row>
    <row r="1418" spans="1:7" s="35" customFormat="1" ht="12.75" outlineLevel="1">
      <c r="A1418" s="92"/>
      <c r="B1418" s="92"/>
      <c r="C1418" s="93"/>
      <c r="D1418" s="121"/>
      <c r="E1418" s="67"/>
      <c r="F1418" s="191"/>
      <c r="G1418" s="189"/>
    </row>
    <row r="1419" spans="1:7" s="35" customFormat="1" ht="12.75" outlineLevel="1">
      <c r="A1419" s="92"/>
      <c r="B1419" s="92"/>
      <c r="C1419" s="93">
        <v>4219</v>
      </c>
      <c r="D1419" s="121" t="s">
        <v>14</v>
      </c>
      <c r="E1419" s="67">
        <v>12777</v>
      </c>
      <c r="F1419" s="191">
        <v>10756</v>
      </c>
      <c r="G1419" s="189">
        <f>F1419/E1419</f>
        <v>0.84</v>
      </c>
    </row>
    <row r="1420" spans="1:7" s="35" customFormat="1" ht="12.75" outlineLevel="1">
      <c r="A1420" s="92"/>
      <c r="B1420" s="92"/>
      <c r="C1420" s="93"/>
      <c r="D1420" s="121"/>
      <c r="E1420" s="67"/>
      <c r="F1420" s="191"/>
      <c r="G1420" s="189"/>
    </row>
    <row r="1421" spans="1:7" s="35" customFormat="1" ht="12.75" outlineLevel="1">
      <c r="A1421" s="92"/>
      <c r="B1421" s="92"/>
      <c r="C1421" s="93">
        <v>4278</v>
      </c>
      <c r="D1421" s="121" t="s">
        <v>32</v>
      </c>
      <c r="E1421" s="67">
        <v>1288</v>
      </c>
      <c r="F1421" s="191">
        <v>1288</v>
      </c>
      <c r="G1421" s="189">
        <f>F1421/E1421</f>
        <v>1</v>
      </c>
    </row>
    <row r="1422" spans="1:7" s="35" customFormat="1" ht="12.75" outlineLevel="1">
      <c r="A1422" s="92"/>
      <c r="B1422" s="92"/>
      <c r="C1422" s="93"/>
      <c r="D1422" s="121"/>
      <c r="E1422" s="67"/>
      <c r="F1422" s="191"/>
      <c r="G1422" s="189"/>
    </row>
    <row r="1423" spans="1:7" s="35" customFormat="1" ht="12.75" outlineLevel="1">
      <c r="A1423" s="92"/>
      <c r="B1423" s="92"/>
      <c r="C1423" s="93">
        <v>4279</v>
      </c>
      <c r="D1423" s="121" t="s">
        <v>32</v>
      </c>
      <c r="E1423" s="67">
        <v>605</v>
      </c>
      <c r="F1423" s="191">
        <v>605</v>
      </c>
      <c r="G1423" s="189">
        <f>F1423/E1423</f>
        <v>1</v>
      </c>
    </row>
    <row r="1424" spans="1:7" s="35" customFormat="1" ht="12.75" outlineLevel="1">
      <c r="A1424" s="92"/>
      <c r="B1424" s="92"/>
      <c r="C1424" s="93"/>
      <c r="D1424" s="121"/>
      <c r="E1424" s="67"/>
      <c r="F1424" s="191"/>
      <c r="G1424" s="189"/>
    </row>
    <row r="1425" spans="1:7" s="35" customFormat="1" ht="12.75" outlineLevel="1">
      <c r="A1425" s="92"/>
      <c r="B1425" s="92"/>
      <c r="C1425" s="93">
        <v>4308</v>
      </c>
      <c r="D1425" s="121" t="s">
        <v>36</v>
      </c>
      <c r="E1425" s="67">
        <v>15854</v>
      </c>
      <c r="F1425" s="191">
        <v>2035</v>
      </c>
      <c r="G1425" s="189">
        <f>F1425/E1425</f>
        <v>0.13</v>
      </c>
    </row>
    <row r="1426" spans="1:7" s="35" customFormat="1" ht="12.75" outlineLevel="1">
      <c r="A1426" s="92"/>
      <c r="B1426" s="92"/>
      <c r="C1426" s="93"/>
      <c r="D1426" s="121"/>
      <c r="E1426" s="67"/>
      <c r="F1426" s="191"/>
      <c r="G1426" s="189"/>
    </row>
    <row r="1427" spans="1:7" s="35" customFormat="1" ht="12.75" outlineLevel="1">
      <c r="A1427" s="92"/>
      <c r="B1427" s="92"/>
      <c r="C1427" s="93">
        <v>4309</v>
      </c>
      <c r="D1427" s="121" t="s">
        <v>36</v>
      </c>
      <c r="E1427" s="67">
        <v>7444</v>
      </c>
      <c r="F1427" s="191">
        <v>955</v>
      </c>
      <c r="G1427" s="189">
        <f>F1427/E1427</f>
        <v>0.13</v>
      </c>
    </row>
    <row r="1428" spans="1:7" s="35" customFormat="1" ht="12.75" outlineLevel="1">
      <c r="A1428" s="94"/>
      <c r="B1428" s="94"/>
      <c r="C1428" s="93"/>
      <c r="D1428" s="121"/>
      <c r="E1428" s="113"/>
      <c r="F1428" s="208"/>
      <c r="G1428" s="189"/>
    </row>
    <row r="1429" spans="1:7" s="35" customFormat="1" ht="22.5" outlineLevel="1">
      <c r="A1429" s="92"/>
      <c r="B1429" s="92"/>
      <c r="C1429" s="93">
        <v>3240</v>
      </c>
      <c r="D1429" s="121" t="s">
        <v>219</v>
      </c>
      <c r="E1429" s="113">
        <v>41900</v>
      </c>
      <c r="F1429" s="208">
        <v>27338</v>
      </c>
      <c r="G1429" s="189">
        <f>F1429/E1429</f>
        <v>0.65</v>
      </c>
    </row>
    <row r="1430" spans="1:7" s="35" customFormat="1" ht="12.75" outlineLevel="1">
      <c r="A1430" s="92"/>
      <c r="B1430" s="92"/>
      <c r="C1430" s="93"/>
      <c r="D1430" s="121"/>
      <c r="E1430" s="113"/>
      <c r="F1430" s="208"/>
      <c r="G1430" s="189"/>
    </row>
    <row r="1431" spans="1:7" s="35" customFormat="1" ht="22.5" outlineLevel="1">
      <c r="A1431" s="92"/>
      <c r="B1431" s="92"/>
      <c r="C1431" s="93">
        <v>3248</v>
      </c>
      <c r="D1431" s="121" t="s">
        <v>268</v>
      </c>
      <c r="E1431" s="113">
        <v>56701</v>
      </c>
      <c r="F1431" s="208">
        <v>56700</v>
      </c>
      <c r="G1431" s="189">
        <f>F1431/E1431</f>
        <v>1</v>
      </c>
    </row>
    <row r="1432" spans="1:7" s="35" customFormat="1" ht="12.75" outlineLevel="1">
      <c r="A1432" s="92"/>
      <c r="B1432" s="92"/>
      <c r="C1432" s="93"/>
      <c r="D1432" s="121"/>
      <c r="E1432" s="113"/>
      <c r="F1432" s="208"/>
      <c r="G1432" s="189"/>
    </row>
    <row r="1433" spans="1:7" s="35" customFormat="1" ht="22.5" outlineLevel="1">
      <c r="A1433" s="92"/>
      <c r="B1433" s="92"/>
      <c r="C1433" s="93">
        <v>3249</v>
      </c>
      <c r="D1433" s="121" t="s">
        <v>268</v>
      </c>
      <c r="E1433" s="113">
        <v>26622</v>
      </c>
      <c r="F1433" s="208">
        <v>26622</v>
      </c>
      <c r="G1433" s="189">
        <f>F1433/E1433</f>
        <v>1</v>
      </c>
    </row>
    <row r="1434" spans="1:7" s="35" customFormat="1" ht="12.75">
      <c r="A1434" s="92"/>
      <c r="B1434" s="92"/>
      <c r="C1434" s="93"/>
      <c r="D1434" s="121"/>
      <c r="E1434" s="113"/>
      <c r="F1434" s="208"/>
      <c r="G1434" s="189"/>
    </row>
    <row r="1435" spans="1:7" s="35" customFormat="1" ht="12.75">
      <c r="A1435" s="92"/>
      <c r="B1435" s="114" t="s">
        <v>54</v>
      </c>
      <c r="C1435" s="93"/>
      <c r="D1435" s="121"/>
      <c r="E1435" s="113"/>
      <c r="F1435" s="208"/>
      <c r="G1435" s="189"/>
    </row>
    <row r="1436" spans="1:7" s="35" customFormat="1" ht="22.5">
      <c r="A1436" s="92"/>
      <c r="B1436" s="114"/>
      <c r="C1436" s="93"/>
      <c r="D1436" s="130" t="s">
        <v>220</v>
      </c>
      <c r="E1436" s="113">
        <f>SUM(E1438:E1467)</f>
        <v>5117062</v>
      </c>
      <c r="F1436" s="208">
        <f>SUM(F1438:F1467)</f>
        <v>5065358</v>
      </c>
      <c r="G1436" s="212">
        <f>F1436/E1436</f>
        <v>0.99</v>
      </c>
    </row>
    <row r="1437" spans="1:7" s="35" customFormat="1" ht="12.75" outlineLevel="1">
      <c r="A1437" s="92"/>
      <c r="B1437" s="114"/>
      <c r="C1437" s="93"/>
      <c r="D1437" s="130"/>
      <c r="E1437" s="113"/>
      <c r="F1437" s="208"/>
      <c r="G1437" s="212"/>
    </row>
    <row r="1438" spans="1:7" s="35" customFormat="1" ht="45" outlineLevel="1">
      <c r="A1438" s="92"/>
      <c r="B1438" s="92"/>
      <c r="C1438" s="93">
        <v>2318</v>
      </c>
      <c r="D1438" s="121" t="s">
        <v>180</v>
      </c>
      <c r="E1438" s="113">
        <v>56620</v>
      </c>
      <c r="F1438" s="208">
        <v>55928</v>
      </c>
      <c r="G1438" s="212">
        <f>F1438/E1438</f>
        <v>0.988</v>
      </c>
    </row>
    <row r="1439" spans="1:7" s="35" customFormat="1" ht="45" outlineLevel="1">
      <c r="A1439" s="92"/>
      <c r="B1439" s="92"/>
      <c r="C1439" s="93">
        <v>2319</v>
      </c>
      <c r="D1439" s="121" t="s">
        <v>180</v>
      </c>
      <c r="E1439" s="113">
        <v>26584</v>
      </c>
      <c r="F1439" s="208">
        <v>26259</v>
      </c>
      <c r="G1439" s="212">
        <f>F1439/E1439</f>
        <v>0.988</v>
      </c>
    </row>
    <row r="1440" spans="1:7" s="35" customFormat="1" ht="12.75" outlineLevel="1">
      <c r="A1440" s="92"/>
      <c r="B1440" s="92"/>
      <c r="C1440" s="93"/>
      <c r="D1440" s="121"/>
      <c r="E1440" s="113"/>
      <c r="F1440" s="208"/>
      <c r="G1440" s="212"/>
    </row>
    <row r="1441" spans="1:7" s="35" customFormat="1" ht="45" outlineLevel="1">
      <c r="A1441" s="94"/>
      <c r="B1441" s="94"/>
      <c r="C1441" s="93">
        <v>2328</v>
      </c>
      <c r="D1441" s="121" t="s">
        <v>181</v>
      </c>
      <c r="E1441" s="113">
        <v>3355549</v>
      </c>
      <c r="F1441" s="208">
        <v>3339673</v>
      </c>
      <c r="G1441" s="212">
        <f>F1441/E1441</f>
        <v>0.995</v>
      </c>
    </row>
    <row r="1442" spans="1:7" s="35" customFormat="1" ht="12.75" outlineLevel="1">
      <c r="A1442" s="94"/>
      <c r="B1442" s="94"/>
      <c r="C1442" s="93"/>
      <c r="D1442" s="121"/>
      <c r="E1442" s="113"/>
      <c r="F1442" s="208"/>
      <c r="G1442" s="212"/>
    </row>
    <row r="1443" spans="1:7" s="35" customFormat="1" ht="45" outlineLevel="1">
      <c r="A1443" s="94"/>
      <c r="B1443" s="94"/>
      <c r="C1443" s="93">
        <v>2329</v>
      </c>
      <c r="D1443" s="121" t="s">
        <v>181</v>
      </c>
      <c r="E1443" s="113">
        <v>1575562</v>
      </c>
      <c r="F1443" s="208">
        <v>1568109</v>
      </c>
      <c r="G1443" s="212">
        <f>F1443/E1443</f>
        <v>0.995</v>
      </c>
    </row>
    <row r="1444" spans="1:7" s="35" customFormat="1" ht="12.75" outlineLevel="1">
      <c r="A1444" s="94"/>
      <c r="B1444" s="94"/>
      <c r="C1444" s="93"/>
      <c r="D1444" s="121"/>
      <c r="E1444" s="113"/>
      <c r="F1444" s="208"/>
      <c r="G1444" s="212"/>
    </row>
    <row r="1445" spans="1:7" s="35" customFormat="1" ht="12.75" outlineLevel="1">
      <c r="A1445" s="92"/>
      <c r="B1445" s="92"/>
      <c r="C1445" s="93">
        <v>4118</v>
      </c>
      <c r="D1445" s="121" t="s">
        <v>118</v>
      </c>
      <c r="E1445" s="67">
        <v>3520</v>
      </c>
      <c r="F1445" s="191">
        <v>3447</v>
      </c>
      <c r="G1445" s="212">
        <f>F1445/E1445</f>
        <v>0.979</v>
      </c>
    </row>
    <row r="1446" spans="1:7" s="35" customFormat="1" ht="12.75" outlineLevel="1">
      <c r="A1446" s="92"/>
      <c r="B1446" s="92"/>
      <c r="C1446" s="93"/>
      <c r="D1446" s="121"/>
      <c r="E1446" s="67"/>
      <c r="F1446" s="191"/>
      <c r="G1446" s="212"/>
    </row>
    <row r="1447" spans="1:7" s="35" customFormat="1" ht="12.75" outlineLevel="1">
      <c r="A1447" s="92"/>
      <c r="B1447" s="92"/>
      <c r="C1447" s="93">
        <v>4119</v>
      </c>
      <c r="D1447" s="121" t="s">
        <v>118</v>
      </c>
      <c r="E1447" s="67">
        <v>1652</v>
      </c>
      <c r="F1447" s="191">
        <v>1618</v>
      </c>
      <c r="G1447" s="212">
        <f>F1447/E1447</f>
        <v>0.979</v>
      </c>
    </row>
    <row r="1448" spans="1:7" s="35" customFormat="1" ht="12.75" outlineLevel="1">
      <c r="A1448" s="92"/>
      <c r="B1448" s="92"/>
      <c r="C1448" s="93"/>
      <c r="D1448" s="121"/>
      <c r="E1448" s="67"/>
      <c r="F1448" s="191"/>
      <c r="G1448" s="212"/>
    </row>
    <row r="1449" spans="1:7" s="35" customFormat="1" ht="12.75" outlineLevel="1">
      <c r="A1449" s="92"/>
      <c r="B1449" s="92"/>
      <c r="C1449" s="93">
        <v>4128</v>
      </c>
      <c r="D1449" s="121" t="s">
        <v>23</v>
      </c>
      <c r="E1449" s="67">
        <v>498</v>
      </c>
      <c r="F1449" s="191">
        <v>490</v>
      </c>
      <c r="G1449" s="212">
        <f aca="true" t="shared" si="4" ref="G1449:G1511">F1449/E1449</f>
        <v>0.984</v>
      </c>
    </row>
    <row r="1450" spans="1:7" s="35" customFormat="1" ht="12.75" outlineLevel="1">
      <c r="A1450" s="92"/>
      <c r="B1450" s="92"/>
      <c r="C1450" s="93"/>
      <c r="D1450" s="121"/>
      <c r="E1450" s="67"/>
      <c r="F1450" s="191"/>
      <c r="G1450" s="212"/>
    </row>
    <row r="1451" spans="1:7" s="35" customFormat="1" ht="12.75" outlineLevel="1">
      <c r="A1451" s="92"/>
      <c r="B1451" s="92"/>
      <c r="C1451" s="93">
        <v>4129</v>
      </c>
      <c r="D1451" s="121" t="s">
        <v>23</v>
      </c>
      <c r="E1451" s="67">
        <v>234</v>
      </c>
      <c r="F1451" s="191">
        <v>230</v>
      </c>
      <c r="G1451" s="212">
        <f t="shared" si="4"/>
        <v>0.983</v>
      </c>
    </row>
    <row r="1452" spans="1:7" s="35" customFormat="1" ht="12.75" outlineLevel="1">
      <c r="A1452" s="92"/>
      <c r="B1452" s="92"/>
      <c r="C1452" s="93"/>
      <c r="D1452" s="121"/>
      <c r="E1452" s="67"/>
      <c r="F1452" s="191"/>
      <c r="G1452" s="212"/>
    </row>
    <row r="1453" spans="1:7" s="35" customFormat="1" ht="12.75" outlineLevel="1">
      <c r="A1453" s="92"/>
      <c r="B1453" s="92"/>
      <c r="C1453" s="93">
        <v>4178</v>
      </c>
      <c r="D1453" s="121" t="s">
        <v>209</v>
      </c>
      <c r="E1453" s="67">
        <v>21530</v>
      </c>
      <c r="F1453" s="191">
        <v>21121</v>
      </c>
      <c r="G1453" s="212">
        <f t="shared" si="4"/>
        <v>0.981</v>
      </c>
    </row>
    <row r="1454" spans="1:7" s="35" customFormat="1" ht="12.75" outlineLevel="1">
      <c r="A1454" s="92"/>
      <c r="B1454" s="92"/>
      <c r="C1454" s="93"/>
      <c r="D1454" s="121"/>
      <c r="E1454" s="67"/>
      <c r="F1454" s="191"/>
      <c r="G1454" s="212"/>
    </row>
    <row r="1455" spans="1:7" s="35" customFormat="1" ht="12.75" outlineLevel="1">
      <c r="A1455" s="92"/>
      <c r="B1455" s="92"/>
      <c r="C1455" s="93">
        <v>4179</v>
      </c>
      <c r="D1455" s="121" t="s">
        <v>209</v>
      </c>
      <c r="E1455" s="67">
        <v>10108</v>
      </c>
      <c r="F1455" s="191">
        <v>9917</v>
      </c>
      <c r="G1455" s="212">
        <f t="shared" si="4"/>
        <v>0.981</v>
      </c>
    </row>
    <row r="1456" spans="1:7" s="35" customFormat="1" ht="12.75" outlineLevel="1">
      <c r="A1456" s="92"/>
      <c r="B1456" s="92"/>
      <c r="C1456" s="93"/>
      <c r="D1456" s="121"/>
      <c r="E1456" s="67"/>
      <c r="F1456" s="191"/>
      <c r="G1456" s="212"/>
    </row>
    <row r="1457" spans="1:7" s="35" customFormat="1" ht="12.75" outlineLevel="1">
      <c r="A1457" s="92"/>
      <c r="B1457" s="92"/>
      <c r="C1457" s="93">
        <v>4218</v>
      </c>
      <c r="D1457" s="121" t="s">
        <v>14</v>
      </c>
      <c r="E1457" s="67">
        <v>27237</v>
      </c>
      <c r="F1457" s="191">
        <v>22927</v>
      </c>
      <c r="G1457" s="212">
        <f t="shared" si="4"/>
        <v>0.842</v>
      </c>
    </row>
    <row r="1458" spans="1:7" s="35" customFormat="1" ht="12.75" outlineLevel="1">
      <c r="A1458" s="92"/>
      <c r="B1458" s="92"/>
      <c r="C1458" s="93"/>
      <c r="D1458" s="121"/>
      <c r="E1458" s="67"/>
      <c r="F1458" s="191"/>
      <c r="G1458" s="212"/>
    </row>
    <row r="1459" spans="1:7" s="35" customFormat="1" ht="12.75" outlineLevel="1">
      <c r="A1459" s="92"/>
      <c r="B1459" s="92"/>
      <c r="C1459" s="93">
        <v>4219</v>
      </c>
      <c r="D1459" s="121" t="s">
        <v>14</v>
      </c>
      <c r="E1459" s="67">
        <v>12777</v>
      </c>
      <c r="F1459" s="191">
        <v>10756</v>
      </c>
      <c r="G1459" s="212">
        <f t="shared" si="4"/>
        <v>0.842</v>
      </c>
    </row>
    <row r="1460" spans="1:7" s="35" customFormat="1" ht="12.75" outlineLevel="1">
      <c r="A1460" s="92"/>
      <c r="B1460" s="92"/>
      <c r="C1460" s="93"/>
      <c r="D1460" s="121"/>
      <c r="E1460" s="67"/>
      <c r="F1460" s="191"/>
      <c r="G1460" s="212"/>
    </row>
    <row r="1461" spans="1:7" s="35" customFormat="1" ht="12.75" outlineLevel="1">
      <c r="A1461" s="92"/>
      <c r="B1461" s="92"/>
      <c r="C1461" s="93">
        <v>4278</v>
      </c>
      <c r="D1461" s="121" t="s">
        <v>32</v>
      </c>
      <c r="E1461" s="67">
        <v>1288</v>
      </c>
      <c r="F1461" s="191">
        <v>1288</v>
      </c>
      <c r="G1461" s="212">
        <f t="shared" si="4"/>
        <v>1</v>
      </c>
    </row>
    <row r="1462" spans="1:7" s="35" customFormat="1" ht="12.75" outlineLevel="1">
      <c r="A1462" s="92"/>
      <c r="B1462" s="92"/>
      <c r="C1462" s="93"/>
      <c r="D1462" s="121"/>
      <c r="E1462" s="67"/>
      <c r="F1462" s="191"/>
      <c r="G1462" s="212"/>
    </row>
    <row r="1463" spans="1:7" s="35" customFormat="1" ht="12.75" outlineLevel="1">
      <c r="A1463" s="92"/>
      <c r="B1463" s="92"/>
      <c r="C1463" s="93">
        <v>4279</v>
      </c>
      <c r="D1463" s="121" t="s">
        <v>32</v>
      </c>
      <c r="E1463" s="67">
        <v>605</v>
      </c>
      <c r="F1463" s="191">
        <v>605</v>
      </c>
      <c r="G1463" s="212">
        <f t="shared" si="4"/>
        <v>1</v>
      </c>
    </row>
    <row r="1464" spans="1:7" s="35" customFormat="1" ht="12.75" outlineLevel="1">
      <c r="A1464" s="92"/>
      <c r="B1464" s="92"/>
      <c r="C1464" s="93"/>
      <c r="D1464" s="121"/>
      <c r="E1464" s="67"/>
      <c r="F1464" s="191"/>
      <c r="G1464" s="212"/>
    </row>
    <row r="1465" spans="1:7" s="35" customFormat="1" ht="12.75" outlineLevel="1">
      <c r="A1465" s="92"/>
      <c r="B1465" s="92"/>
      <c r="C1465" s="93">
        <v>4308</v>
      </c>
      <c r="D1465" s="121" t="s">
        <v>36</v>
      </c>
      <c r="E1465" s="67">
        <v>15854</v>
      </c>
      <c r="F1465" s="191">
        <v>2035</v>
      </c>
      <c r="G1465" s="212">
        <f t="shared" si="4"/>
        <v>0.128</v>
      </c>
    </row>
    <row r="1466" spans="1:7" s="35" customFormat="1" ht="12.75" outlineLevel="1">
      <c r="A1466" s="92"/>
      <c r="B1466" s="92"/>
      <c r="C1466" s="93"/>
      <c r="D1466" s="121"/>
      <c r="E1466" s="67"/>
      <c r="F1466" s="191"/>
      <c r="G1466" s="212"/>
    </row>
    <row r="1467" spans="1:7" s="35" customFormat="1" ht="12.75" outlineLevel="1">
      <c r="A1467" s="92"/>
      <c r="B1467" s="92"/>
      <c r="C1467" s="93">
        <v>4309</v>
      </c>
      <c r="D1467" s="121" t="s">
        <v>36</v>
      </c>
      <c r="E1467" s="67">
        <v>7444</v>
      </c>
      <c r="F1467" s="191">
        <v>955</v>
      </c>
      <c r="G1467" s="212">
        <f t="shared" si="4"/>
        <v>0.128</v>
      </c>
    </row>
    <row r="1468" spans="1:7" s="35" customFormat="1" ht="12.75">
      <c r="A1468" s="92"/>
      <c r="B1468" s="114"/>
      <c r="C1468" s="93"/>
      <c r="D1468" s="130"/>
      <c r="E1468" s="113"/>
      <c r="F1468" s="208"/>
      <c r="G1468" s="212"/>
    </row>
    <row r="1469" spans="1:7" s="35" customFormat="1" ht="22.5">
      <c r="A1469" s="92"/>
      <c r="B1469" s="114"/>
      <c r="C1469" s="93"/>
      <c r="D1469" s="130" t="s">
        <v>221</v>
      </c>
      <c r="E1469" s="113">
        <f>SUM(E1471:E1473)</f>
        <v>70465</v>
      </c>
      <c r="F1469" s="113">
        <f>SUM(F1471:F1473)</f>
        <v>70465</v>
      </c>
      <c r="G1469" s="189">
        <f t="shared" si="4"/>
        <v>1</v>
      </c>
    </row>
    <row r="1470" spans="1:7" ht="12.75" outlineLevel="1">
      <c r="A1470" s="96"/>
      <c r="B1470" s="96"/>
      <c r="C1470" s="110"/>
      <c r="D1470" s="121"/>
      <c r="E1470" s="156"/>
      <c r="F1470" s="205"/>
      <c r="G1470" s="189"/>
    </row>
    <row r="1471" spans="1:7" s="35" customFormat="1" ht="22.5" outlineLevel="1">
      <c r="A1471" s="92"/>
      <c r="B1471" s="114"/>
      <c r="C1471" s="93">
        <v>3248</v>
      </c>
      <c r="D1471" s="121" t="s">
        <v>219</v>
      </c>
      <c r="E1471" s="113">
        <v>47951</v>
      </c>
      <c r="F1471" s="113">
        <v>47951</v>
      </c>
      <c r="G1471" s="189">
        <f t="shared" si="4"/>
        <v>1</v>
      </c>
    </row>
    <row r="1472" spans="1:7" s="35" customFormat="1" ht="12.75" outlineLevel="1">
      <c r="A1472" s="92"/>
      <c r="B1472" s="114"/>
      <c r="C1472" s="93"/>
      <c r="D1472" s="121"/>
      <c r="E1472" s="113"/>
      <c r="F1472" s="113"/>
      <c r="G1472" s="189"/>
    </row>
    <row r="1473" spans="1:7" s="35" customFormat="1" ht="22.5" outlineLevel="1">
      <c r="A1473" s="92"/>
      <c r="B1473" s="114"/>
      <c r="C1473" s="93">
        <v>3249</v>
      </c>
      <c r="D1473" s="121" t="s">
        <v>219</v>
      </c>
      <c r="E1473" s="113">
        <v>22514</v>
      </c>
      <c r="F1473" s="113">
        <v>22514</v>
      </c>
      <c r="G1473" s="189">
        <f t="shared" si="4"/>
        <v>1</v>
      </c>
    </row>
    <row r="1474" spans="1:7" s="35" customFormat="1" ht="12.75">
      <c r="A1474" s="92"/>
      <c r="B1474" s="114"/>
      <c r="C1474" s="93"/>
      <c r="D1474" s="130"/>
      <c r="E1474" s="113"/>
      <c r="F1474" s="208"/>
      <c r="G1474" s="189"/>
    </row>
    <row r="1475" spans="1:7" s="35" customFormat="1" ht="12.75">
      <c r="A1475" s="92"/>
      <c r="B1475" s="114"/>
      <c r="C1475" s="93"/>
      <c r="D1475" s="130" t="s">
        <v>222</v>
      </c>
      <c r="E1475" s="113">
        <f>SUM(E1476:E1479)</f>
        <v>12858</v>
      </c>
      <c r="F1475" s="113">
        <f>SUM(F1476:F1479)</f>
        <v>12858</v>
      </c>
      <c r="G1475" s="189">
        <f t="shared" si="4"/>
        <v>1</v>
      </c>
    </row>
    <row r="1476" spans="1:7" ht="12.75" outlineLevel="1">
      <c r="A1476" s="96"/>
      <c r="B1476" s="96"/>
      <c r="C1476" s="110"/>
      <c r="D1476" s="121"/>
      <c r="E1476" s="156"/>
      <c r="F1476" s="205"/>
      <c r="G1476" s="189"/>
    </row>
    <row r="1477" spans="1:7" s="35" customFormat="1" ht="22.5" outlineLevel="1">
      <c r="A1477" s="92"/>
      <c r="B1477" s="114"/>
      <c r="C1477" s="93">
        <v>3248</v>
      </c>
      <c r="D1477" s="121" t="s">
        <v>219</v>
      </c>
      <c r="E1477" s="113">
        <v>8750</v>
      </c>
      <c r="F1477" s="113">
        <v>8750</v>
      </c>
      <c r="G1477" s="189">
        <f t="shared" si="4"/>
        <v>1</v>
      </c>
    </row>
    <row r="1478" spans="1:7" s="35" customFormat="1" ht="12.75" outlineLevel="1">
      <c r="A1478" s="92"/>
      <c r="B1478" s="114"/>
      <c r="C1478" s="93"/>
      <c r="D1478" s="121"/>
      <c r="E1478" s="113"/>
      <c r="F1478" s="113"/>
      <c r="G1478" s="189"/>
    </row>
    <row r="1479" spans="1:7" s="35" customFormat="1" ht="22.5" outlineLevel="1">
      <c r="A1479" s="92"/>
      <c r="B1479" s="114"/>
      <c r="C1479" s="93">
        <v>3249</v>
      </c>
      <c r="D1479" s="121" t="s">
        <v>219</v>
      </c>
      <c r="E1479" s="113">
        <v>4108</v>
      </c>
      <c r="F1479" s="113">
        <v>4108</v>
      </c>
      <c r="G1479" s="189">
        <f t="shared" si="4"/>
        <v>1</v>
      </c>
    </row>
    <row r="1480" spans="1:7" s="66" customFormat="1" ht="12.75">
      <c r="A1480" s="86"/>
      <c r="B1480" s="86"/>
      <c r="C1480" s="87"/>
      <c r="D1480" s="130"/>
      <c r="E1480" s="154"/>
      <c r="F1480" s="206"/>
      <c r="G1480" s="189"/>
    </row>
    <row r="1481" spans="1:7" ht="22.5">
      <c r="A1481" s="71"/>
      <c r="B1481" s="71"/>
      <c r="C1481" s="70"/>
      <c r="D1481" s="130" t="s">
        <v>223</v>
      </c>
      <c r="E1481" s="150">
        <f>SUM(E1483)</f>
        <v>27700</v>
      </c>
      <c r="F1481" s="190">
        <f>SUM(F1483)</f>
        <v>13450</v>
      </c>
      <c r="G1481" s="189">
        <f t="shared" si="4"/>
        <v>0.49</v>
      </c>
    </row>
    <row r="1482" spans="1:7" ht="12.75">
      <c r="A1482" s="96"/>
      <c r="B1482" s="96"/>
      <c r="C1482" s="110"/>
      <c r="D1482" s="121"/>
      <c r="G1482" s="189"/>
    </row>
    <row r="1483" spans="1:7" ht="12.75">
      <c r="A1483" s="96"/>
      <c r="B1483" s="96"/>
      <c r="C1483" s="110">
        <v>3240</v>
      </c>
      <c r="D1483" s="121" t="s">
        <v>193</v>
      </c>
      <c r="E1483" s="156">
        <v>27700</v>
      </c>
      <c r="F1483" s="205">
        <v>13450</v>
      </c>
      <c r="G1483" s="189">
        <f t="shared" si="4"/>
        <v>0.49</v>
      </c>
    </row>
    <row r="1484" spans="1:7" ht="12.75">
      <c r="A1484" s="96"/>
      <c r="B1484" s="96"/>
      <c r="C1484" s="110"/>
      <c r="D1484" s="121"/>
      <c r="E1484" s="156"/>
      <c r="F1484" s="205"/>
      <c r="G1484" s="189"/>
    </row>
    <row r="1485" spans="1:7" ht="12.75">
      <c r="A1485" s="71"/>
      <c r="B1485" s="71"/>
      <c r="C1485" s="70"/>
      <c r="D1485" s="130" t="s">
        <v>251</v>
      </c>
      <c r="E1485" s="150">
        <f>SUM(E1487)</f>
        <v>2220</v>
      </c>
      <c r="F1485" s="190">
        <f>SUM(F1487)</f>
        <v>2220</v>
      </c>
      <c r="G1485" s="189">
        <f t="shared" si="4"/>
        <v>1</v>
      </c>
    </row>
    <row r="1486" spans="1:7" ht="12.75">
      <c r="A1486" s="96"/>
      <c r="B1486" s="96"/>
      <c r="C1486" s="110"/>
      <c r="D1486" s="121"/>
      <c r="G1486" s="189"/>
    </row>
    <row r="1487" spans="1:7" ht="12.75">
      <c r="A1487" s="96"/>
      <c r="B1487" s="96"/>
      <c r="C1487" s="110">
        <v>3240</v>
      </c>
      <c r="D1487" s="121" t="s">
        <v>193</v>
      </c>
      <c r="E1487" s="156">
        <v>2220</v>
      </c>
      <c r="F1487" s="205">
        <v>2220</v>
      </c>
      <c r="G1487" s="189">
        <f t="shared" si="4"/>
        <v>1</v>
      </c>
    </row>
    <row r="1488" spans="1:7" ht="13.5" customHeight="1">
      <c r="A1488" s="96"/>
      <c r="B1488" s="96"/>
      <c r="C1488" s="110"/>
      <c r="D1488" s="121"/>
      <c r="E1488" s="156"/>
      <c r="F1488" s="205"/>
      <c r="G1488" s="189"/>
    </row>
    <row r="1489" spans="1:7" ht="12.75">
      <c r="A1489" s="71"/>
      <c r="B1489" s="71"/>
      <c r="C1489" s="70"/>
      <c r="D1489" s="130" t="s">
        <v>253</v>
      </c>
      <c r="E1489" s="150">
        <f>SUM(E1491)</f>
        <v>3100</v>
      </c>
      <c r="F1489" s="190">
        <f>SUM(F1491)</f>
        <v>3100</v>
      </c>
      <c r="G1489" s="189">
        <f t="shared" si="4"/>
        <v>1</v>
      </c>
    </row>
    <row r="1490" spans="1:7" ht="12.75">
      <c r="A1490" s="96"/>
      <c r="B1490" s="96"/>
      <c r="C1490" s="110"/>
      <c r="D1490" s="121"/>
      <c r="G1490" s="189"/>
    </row>
    <row r="1491" spans="1:7" ht="12.75">
      <c r="A1491" s="96"/>
      <c r="B1491" s="96"/>
      <c r="C1491" s="110">
        <v>3240</v>
      </c>
      <c r="D1491" s="121" t="s">
        <v>193</v>
      </c>
      <c r="E1491" s="156">
        <v>3100</v>
      </c>
      <c r="F1491" s="205">
        <v>3100</v>
      </c>
      <c r="G1491" s="189">
        <f t="shared" si="4"/>
        <v>1</v>
      </c>
    </row>
    <row r="1492" spans="1:7" ht="12.75">
      <c r="A1492" s="96"/>
      <c r="B1492" s="96"/>
      <c r="C1492" s="110"/>
      <c r="D1492" s="121"/>
      <c r="E1492" s="156"/>
      <c r="F1492" s="205"/>
      <c r="G1492" s="189"/>
    </row>
    <row r="1493" spans="1:7" ht="12.75">
      <c r="A1493" s="71"/>
      <c r="B1493" s="71"/>
      <c r="C1493" s="70"/>
      <c r="D1493" s="130" t="s">
        <v>252</v>
      </c>
      <c r="E1493" s="150">
        <f>SUM(E1495)</f>
        <v>1680</v>
      </c>
      <c r="F1493" s="190">
        <f>SUM(F1495)</f>
        <v>1680</v>
      </c>
      <c r="G1493" s="189">
        <f t="shared" si="4"/>
        <v>1</v>
      </c>
    </row>
    <row r="1494" spans="1:7" ht="12.75">
      <c r="A1494" s="96"/>
      <c r="B1494" s="96"/>
      <c r="C1494" s="110"/>
      <c r="D1494" s="121"/>
      <c r="G1494" s="189"/>
    </row>
    <row r="1495" spans="1:7" ht="12.75">
      <c r="A1495" s="96"/>
      <c r="B1495" s="96"/>
      <c r="C1495" s="110">
        <v>3240</v>
      </c>
      <c r="D1495" s="121" t="s">
        <v>193</v>
      </c>
      <c r="E1495" s="156">
        <v>1680</v>
      </c>
      <c r="F1495" s="205">
        <v>1680</v>
      </c>
      <c r="G1495" s="189">
        <f t="shared" si="4"/>
        <v>1</v>
      </c>
    </row>
    <row r="1496" spans="1:7" ht="12.75">
      <c r="A1496" s="96"/>
      <c r="B1496" s="96"/>
      <c r="C1496" s="110"/>
      <c r="D1496" s="121"/>
      <c r="E1496" s="156"/>
      <c r="F1496" s="205"/>
      <c r="G1496" s="189"/>
    </row>
    <row r="1497" spans="1:7" s="35" customFormat="1" ht="22.5">
      <c r="A1497" s="92"/>
      <c r="B1497" s="114"/>
      <c r="C1497" s="93"/>
      <c r="D1497" s="130" t="s">
        <v>272</v>
      </c>
      <c r="E1497" s="113">
        <f>SUM(E1499)</f>
        <v>3600</v>
      </c>
      <c r="F1497" s="113">
        <f>SUM(F1499)</f>
        <v>3287</v>
      </c>
      <c r="G1497" s="189">
        <f t="shared" si="4"/>
        <v>0.91</v>
      </c>
    </row>
    <row r="1498" spans="1:7" s="35" customFormat="1" ht="12.75">
      <c r="A1498" s="92"/>
      <c r="B1498" s="114"/>
      <c r="C1498" s="93"/>
      <c r="D1498" s="130"/>
      <c r="E1498" s="113"/>
      <c r="F1498" s="208"/>
      <c r="G1498" s="189"/>
    </row>
    <row r="1499" spans="1:7" ht="12.75">
      <c r="A1499" s="96"/>
      <c r="B1499" s="96"/>
      <c r="C1499" s="110">
        <v>3240</v>
      </c>
      <c r="D1499" s="121" t="s">
        <v>193</v>
      </c>
      <c r="E1499" s="156">
        <v>3600</v>
      </c>
      <c r="F1499" s="205">
        <v>3287</v>
      </c>
      <c r="G1499" s="189">
        <f t="shared" si="4"/>
        <v>0.91</v>
      </c>
    </row>
    <row r="1500" spans="1:7" ht="12.75">
      <c r="A1500" s="96"/>
      <c r="B1500" s="96"/>
      <c r="C1500" s="110"/>
      <c r="D1500" s="121"/>
      <c r="E1500" s="156"/>
      <c r="F1500" s="205"/>
      <c r="G1500" s="189"/>
    </row>
    <row r="1501" spans="1:7" s="35" customFormat="1" ht="22.5">
      <c r="A1501" s="92"/>
      <c r="B1501" s="114"/>
      <c r="C1501" s="93"/>
      <c r="D1501" s="130" t="s">
        <v>234</v>
      </c>
      <c r="E1501" s="113">
        <f>SUM(E1503:E1503)</f>
        <v>3600</v>
      </c>
      <c r="F1501" s="113">
        <f>SUM(F1503:F1503)</f>
        <v>3600</v>
      </c>
      <c r="G1501" s="189">
        <f t="shared" si="4"/>
        <v>1</v>
      </c>
    </row>
    <row r="1502" spans="1:7" s="35" customFormat="1" ht="12.75">
      <c r="A1502" s="92"/>
      <c r="B1502" s="114"/>
      <c r="C1502" s="93"/>
      <c r="D1502" s="130"/>
      <c r="E1502" s="113"/>
      <c r="F1502" s="208"/>
      <c r="G1502" s="189"/>
    </row>
    <row r="1503" spans="1:7" ht="12.75">
      <c r="A1503" s="96"/>
      <c r="B1503" s="96"/>
      <c r="C1503" s="110">
        <v>3240</v>
      </c>
      <c r="D1503" s="121" t="s">
        <v>193</v>
      </c>
      <c r="E1503" s="156">
        <v>3600</v>
      </c>
      <c r="F1503" s="205">
        <v>3600</v>
      </c>
      <c r="G1503" s="189">
        <f t="shared" si="4"/>
        <v>1</v>
      </c>
    </row>
    <row r="1504" spans="1:7" ht="16.5" customHeight="1">
      <c r="A1504" s="96"/>
      <c r="B1504" s="96"/>
      <c r="C1504" s="110"/>
      <c r="D1504" s="130"/>
      <c r="E1504" s="153"/>
      <c r="F1504" s="205"/>
      <c r="G1504" s="189"/>
    </row>
    <row r="1505" spans="1:7" s="66" customFormat="1" ht="22.5">
      <c r="A1505" s="86"/>
      <c r="B1505" s="86">
        <v>85446</v>
      </c>
      <c r="C1505" s="87"/>
      <c r="D1505" s="130" t="s">
        <v>138</v>
      </c>
      <c r="E1505" s="154">
        <f>SUM(E1507:E1509)</f>
        <v>4940</v>
      </c>
      <c r="F1505" s="206">
        <f>SUM(F1507:F1509)</f>
        <v>960</v>
      </c>
      <c r="G1505" s="189">
        <f t="shared" si="4"/>
        <v>0.19</v>
      </c>
    </row>
    <row r="1506" spans="1:7" s="66" customFormat="1" ht="12.75" outlineLevel="1">
      <c r="A1506" s="86"/>
      <c r="B1506" s="86"/>
      <c r="C1506" s="87"/>
      <c r="D1506" s="130"/>
      <c r="E1506" s="158"/>
      <c r="F1506" s="210"/>
      <c r="G1506" s="189"/>
    </row>
    <row r="1507" spans="1:7" ht="12.75" outlineLevel="1">
      <c r="A1507" s="71"/>
      <c r="B1507" s="71"/>
      <c r="C1507" s="70">
        <v>4300</v>
      </c>
      <c r="D1507" s="121" t="s">
        <v>36</v>
      </c>
      <c r="E1507" s="153">
        <v>3990</v>
      </c>
      <c r="F1507" s="205">
        <v>960</v>
      </c>
      <c r="G1507" s="189">
        <f t="shared" si="4"/>
        <v>0.24</v>
      </c>
    </row>
    <row r="1508" spans="1:7" ht="12.75" outlineLevel="1">
      <c r="A1508" s="96"/>
      <c r="B1508" s="96"/>
      <c r="C1508" s="110"/>
      <c r="D1508" s="121"/>
      <c r="E1508" s="153"/>
      <c r="F1508" s="205"/>
      <c r="G1508" s="189"/>
    </row>
    <row r="1509" spans="1:7" ht="12.75" outlineLevel="1">
      <c r="A1509" s="96"/>
      <c r="B1509" s="96"/>
      <c r="C1509" s="110">
        <v>4410</v>
      </c>
      <c r="D1509" s="121" t="s">
        <v>26</v>
      </c>
      <c r="E1509" s="153">
        <v>950</v>
      </c>
      <c r="F1509" s="205">
        <v>0</v>
      </c>
      <c r="G1509" s="189">
        <f t="shared" si="4"/>
        <v>0</v>
      </c>
    </row>
    <row r="1510" spans="1:7" ht="12.75">
      <c r="A1510" s="96"/>
      <c r="B1510" s="89" t="s">
        <v>169</v>
      </c>
      <c r="C1510" s="90"/>
      <c r="D1510" s="121"/>
      <c r="E1510" s="153"/>
      <c r="F1510" s="205"/>
      <c r="G1510" s="189"/>
    </row>
    <row r="1511" spans="1:7" ht="12.75">
      <c r="A1511" s="96"/>
      <c r="B1511" s="96"/>
      <c r="C1511" s="110" t="s">
        <v>170</v>
      </c>
      <c r="D1511" s="130" t="s">
        <v>230</v>
      </c>
      <c r="E1511" s="113">
        <f>SUM(E1513)</f>
        <v>900</v>
      </c>
      <c r="F1511" s="208">
        <f>SUM(F1513)</f>
        <v>0</v>
      </c>
      <c r="G1511" s="189">
        <f t="shared" si="4"/>
        <v>0</v>
      </c>
    </row>
    <row r="1512" spans="1:7" ht="12.75">
      <c r="A1512" s="96"/>
      <c r="B1512" s="96"/>
      <c r="C1512" s="110"/>
      <c r="D1512" s="121"/>
      <c r="E1512" s="153"/>
      <c r="F1512" s="205"/>
      <c r="G1512" s="189"/>
    </row>
    <row r="1513" spans="1:7" ht="12.75">
      <c r="A1513" s="96"/>
      <c r="B1513" s="96"/>
      <c r="C1513" s="110">
        <v>4300</v>
      </c>
      <c r="D1513" s="121" t="s">
        <v>36</v>
      </c>
      <c r="E1513" s="153">
        <v>900</v>
      </c>
      <c r="F1513" s="205">
        <v>0</v>
      </c>
      <c r="G1513" s="189">
        <f>F1513/E1513</f>
        <v>0</v>
      </c>
    </row>
    <row r="1514" spans="1:7" ht="12.75">
      <c r="A1514" s="96"/>
      <c r="B1514" s="96"/>
      <c r="C1514" s="110"/>
      <c r="D1514" s="121"/>
      <c r="E1514" s="153"/>
      <c r="F1514" s="205"/>
      <c r="G1514" s="189"/>
    </row>
    <row r="1515" spans="1:7" ht="12.75">
      <c r="A1515" s="96"/>
      <c r="B1515" s="96"/>
      <c r="C1515" s="110" t="s">
        <v>55</v>
      </c>
      <c r="D1515" s="130" t="s">
        <v>228</v>
      </c>
      <c r="E1515" s="153">
        <f>SUM(E1517:E1519)</f>
        <v>4040</v>
      </c>
      <c r="F1515" s="205">
        <f>SUM(F1517:F1519)</f>
        <v>960</v>
      </c>
      <c r="G1515" s="189">
        <f>F1515/E1515</f>
        <v>0.24</v>
      </c>
    </row>
    <row r="1516" spans="1:7" ht="12.75" outlineLevel="1">
      <c r="A1516" s="96"/>
      <c r="B1516" s="96"/>
      <c r="C1516" s="110"/>
      <c r="D1516" s="121"/>
      <c r="E1516" s="153"/>
      <c r="F1516" s="205"/>
      <c r="G1516" s="189"/>
    </row>
    <row r="1517" spans="1:7" ht="12.75" outlineLevel="1">
      <c r="A1517" s="96"/>
      <c r="B1517" s="96"/>
      <c r="C1517" s="110">
        <v>4300</v>
      </c>
      <c r="D1517" s="121" t="s">
        <v>36</v>
      </c>
      <c r="E1517" s="153">
        <v>3090</v>
      </c>
      <c r="F1517" s="205">
        <v>960</v>
      </c>
      <c r="G1517" s="189">
        <f>F1517/E1517</f>
        <v>0.31</v>
      </c>
    </row>
    <row r="1518" spans="1:7" ht="12.75" outlineLevel="1">
      <c r="A1518" s="96"/>
      <c r="B1518" s="96"/>
      <c r="C1518" s="110"/>
      <c r="D1518" s="121"/>
      <c r="E1518" s="153"/>
      <c r="F1518" s="205"/>
      <c r="G1518" s="189"/>
    </row>
    <row r="1519" spans="1:7" ht="12.75" outlineLevel="1">
      <c r="A1519" s="96"/>
      <c r="B1519" s="96"/>
      <c r="C1519" s="110">
        <v>4410</v>
      </c>
      <c r="D1519" s="121" t="s">
        <v>26</v>
      </c>
      <c r="E1519" s="153">
        <v>950</v>
      </c>
      <c r="F1519" s="205">
        <v>0</v>
      </c>
      <c r="G1519" s="189">
        <f>F1519/E1519</f>
        <v>0</v>
      </c>
    </row>
    <row r="1520" spans="1:7" ht="12.75">
      <c r="A1520" s="96"/>
      <c r="B1520" s="96"/>
      <c r="C1520" s="110"/>
      <c r="D1520" s="121"/>
      <c r="E1520" s="153"/>
      <c r="F1520" s="205"/>
      <c r="G1520" s="189"/>
    </row>
    <row r="1521" spans="1:7" s="66" customFormat="1" ht="12.75">
      <c r="A1521" s="86"/>
      <c r="B1521" s="86">
        <v>85495</v>
      </c>
      <c r="C1521" s="87"/>
      <c r="D1521" s="130" t="s">
        <v>48</v>
      </c>
      <c r="E1521" s="67">
        <f>SUM(E1523)</f>
        <v>2331</v>
      </c>
      <c r="F1521" s="191">
        <f>SUM(F1523)</f>
        <v>1088</v>
      </c>
      <c r="G1521" s="189">
        <f>F1521/E1521</f>
        <v>0.47</v>
      </c>
    </row>
    <row r="1522" spans="1:7" ht="12.75">
      <c r="A1522" s="71"/>
      <c r="B1522" s="71"/>
      <c r="C1522" s="70"/>
      <c r="D1522" s="121"/>
      <c r="E1522" s="67"/>
      <c r="F1522" s="191"/>
      <c r="G1522" s="189"/>
    </row>
    <row r="1523" spans="1:7" ht="22.5">
      <c r="A1523" s="96"/>
      <c r="B1523" s="96"/>
      <c r="C1523" s="110">
        <v>4440</v>
      </c>
      <c r="D1523" s="121" t="s">
        <v>28</v>
      </c>
      <c r="E1523" s="67">
        <v>2331</v>
      </c>
      <c r="F1523" s="191">
        <v>1088</v>
      </c>
      <c r="G1523" s="189">
        <f>F1523/E1523</f>
        <v>0.47</v>
      </c>
    </row>
    <row r="1524" spans="1:7" ht="12.75">
      <c r="A1524" s="96"/>
      <c r="B1524" s="96"/>
      <c r="C1524" s="110"/>
      <c r="D1524" s="121"/>
      <c r="E1524" s="67"/>
      <c r="F1524" s="191"/>
      <c r="G1524" s="189"/>
    </row>
    <row r="1525" spans="1:7" ht="12.75">
      <c r="A1525" s="96"/>
      <c r="B1525" s="96"/>
      <c r="C1525" s="110" t="s">
        <v>93</v>
      </c>
      <c r="D1525" s="121"/>
      <c r="E1525" s="67"/>
      <c r="F1525" s="191"/>
      <c r="G1525" s="189"/>
    </row>
    <row r="1526" spans="1:7" ht="12.75">
      <c r="A1526" s="96"/>
      <c r="B1526" s="96"/>
      <c r="C1526" s="110"/>
      <c r="D1526" s="130" t="s">
        <v>230</v>
      </c>
      <c r="E1526" s="67">
        <f>SUM(E1528)</f>
        <v>1554</v>
      </c>
      <c r="F1526" s="67">
        <f>SUM(F1528)</f>
        <v>1088</v>
      </c>
      <c r="G1526" s="189">
        <f>F1526/E1526</f>
        <v>0.7</v>
      </c>
    </row>
    <row r="1527" spans="1:7" ht="12.75">
      <c r="A1527" s="96"/>
      <c r="B1527" s="96"/>
      <c r="C1527" s="110"/>
      <c r="D1527" s="121"/>
      <c r="E1527" s="67"/>
      <c r="F1527" s="191"/>
      <c r="G1527" s="189"/>
    </row>
    <row r="1528" spans="1:7" ht="22.5">
      <c r="A1528" s="96"/>
      <c r="B1528" s="96"/>
      <c r="C1528" s="110">
        <v>4440</v>
      </c>
      <c r="D1528" s="121" t="s">
        <v>28</v>
      </c>
      <c r="E1528" s="67">
        <v>1554</v>
      </c>
      <c r="F1528" s="191">
        <v>1088</v>
      </c>
      <c r="G1528" s="189">
        <f>F1528/E1528</f>
        <v>0.7</v>
      </c>
    </row>
    <row r="1529" spans="1:7" ht="12.75">
      <c r="A1529" s="96"/>
      <c r="B1529" s="96"/>
      <c r="C1529" s="110"/>
      <c r="D1529" s="121"/>
      <c r="E1529" s="67"/>
      <c r="F1529" s="191"/>
      <c r="G1529" s="189"/>
    </row>
    <row r="1530" spans="1:7" ht="12.75">
      <c r="A1530" s="96"/>
      <c r="B1530" s="96"/>
      <c r="C1530" s="110"/>
      <c r="D1530" s="130" t="s">
        <v>159</v>
      </c>
      <c r="E1530" s="67">
        <f>SUM(E1532)</f>
        <v>777</v>
      </c>
      <c r="F1530" s="67">
        <f>SUM(F1532)</f>
        <v>0</v>
      </c>
      <c r="G1530" s="189">
        <f>F1530/E1530</f>
        <v>0</v>
      </c>
    </row>
    <row r="1531" spans="1:7" ht="12.75">
      <c r="A1531" s="96"/>
      <c r="B1531" s="96"/>
      <c r="C1531" s="110"/>
      <c r="D1531" s="121"/>
      <c r="E1531" s="67"/>
      <c r="F1531" s="191"/>
      <c r="G1531" s="189"/>
    </row>
    <row r="1532" spans="1:7" ht="22.5">
      <c r="A1532" s="96"/>
      <c r="B1532" s="96"/>
      <c r="C1532" s="110">
        <v>4440</v>
      </c>
      <c r="D1532" s="121" t="s">
        <v>28</v>
      </c>
      <c r="E1532" s="67">
        <v>777</v>
      </c>
      <c r="F1532" s="191">
        <v>0</v>
      </c>
      <c r="G1532" s="189">
        <f>F1532/E1532</f>
        <v>0</v>
      </c>
    </row>
    <row r="1533" spans="1:7" ht="12.75">
      <c r="A1533" s="96"/>
      <c r="B1533" s="96"/>
      <c r="C1533" s="110"/>
      <c r="D1533" s="121"/>
      <c r="E1533" s="67"/>
      <c r="F1533" s="191"/>
      <c r="G1533" s="189"/>
    </row>
    <row r="1534" spans="1:7" s="100" customFormat="1" ht="22.5">
      <c r="A1534" s="74">
        <v>921</v>
      </c>
      <c r="B1534" s="74"/>
      <c r="C1534" s="75"/>
      <c r="D1534" s="126" t="s">
        <v>154</v>
      </c>
      <c r="E1534" s="141">
        <f>E1554+E1542+E1536</f>
        <v>101770</v>
      </c>
      <c r="F1534" s="196">
        <f>F1554+F1542+F1536</f>
        <v>66115</v>
      </c>
      <c r="G1534" s="189">
        <f>F1534/E1534</f>
        <v>0.65</v>
      </c>
    </row>
    <row r="1535" spans="1:7" ht="12.75" outlineLevel="1">
      <c r="A1535" s="101"/>
      <c r="B1535" s="101"/>
      <c r="C1535" s="102"/>
      <c r="D1535" s="125"/>
      <c r="E1535" s="146" t="s">
        <v>121</v>
      </c>
      <c r="F1535" s="199" t="s">
        <v>121</v>
      </c>
      <c r="G1535" s="189"/>
    </row>
    <row r="1536" spans="1:7" s="97" customFormat="1" ht="22.5" outlineLevel="1">
      <c r="A1536" s="78"/>
      <c r="B1536" s="78">
        <v>92108</v>
      </c>
      <c r="C1536" s="79"/>
      <c r="D1536" s="124" t="s">
        <v>155</v>
      </c>
      <c r="E1536" s="145">
        <f>SUM(E1540:E1540)</f>
        <v>3000</v>
      </c>
      <c r="F1536" s="198">
        <f>SUM(F1540:F1540)</f>
        <v>800</v>
      </c>
      <c r="G1536" s="189">
        <f>F1536/E1536</f>
        <v>0.27</v>
      </c>
    </row>
    <row r="1537" spans="1:7" s="97" customFormat="1" ht="12.75" outlineLevel="1">
      <c r="A1537" s="78"/>
      <c r="B1537" s="78"/>
      <c r="C1537" s="79"/>
      <c r="D1537" s="125" t="s">
        <v>37</v>
      </c>
      <c r="E1537" s="145"/>
      <c r="F1537" s="198"/>
      <c r="G1537" s="189"/>
    </row>
    <row r="1538" spans="1:7" ht="12.75" outlineLevel="1">
      <c r="A1538" s="104"/>
      <c r="B1538" s="104"/>
      <c r="C1538" s="79" t="s">
        <v>55</v>
      </c>
      <c r="D1538" s="124" t="s">
        <v>140</v>
      </c>
      <c r="E1538" s="146"/>
      <c r="F1538" s="199"/>
      <c r="G1538" s="189"/>
    </row>
    <row r="1539" spans="1:7" ht="12.75" outlineLevel="1">
      <c r="A1539" s="103"/>
      <c r="B1539" s="103"/>
      <c r="C1539" s="79"/>
      <c r="D1539" s="124"/>
      <c r="E1539" s="146"/>
      <c r="F1539" s="199"/>
      <c r="G1539" s="189"/>
    </row>
    <row r="1540" spans="1:7" ht="45" outlineLevel="1">
      <c r="A1540" s="103"/>
      <c r="B1540" s="103"/>
      <c r="C1540" s="106">
        <v>2820</v>
      </c>
      <c r="D1540" s="125" t="s">
        <v>166</v>
      </c>
      <c r="E1540" s="146">
        <v>3000</v>
      </c>
      <c r="F1540" s="199">
        <v>800</v>
      </c>
      <c r="G1540" s="189">
        <f>F1540/E1540</f>
        <v>0.27</v>
      </c>
    </row>
    <row r="1541" spans="1:7" ht="12.75" outlineLevel="1">
      <c r="A1541" s="103"/>
      <c r="B1541" s="103"/>
      <c r="C1541" s="106"/>
      <c r="D1541" s="125"/>
      <c r="E1541" s="146"/>
      <c r="F1541" s="199"/>
      <c r="G1541" s="189"/>
    </row>
    <row r="1542" spans="1:7" s="97" customFormat="1" ht="12.75" outlineLevel="1">
      <c r="A1542" s="78"/>
      <c r="B1542" s="78">
        <v>92116</v>
      </c>
      <c r="C1542" s="79"/>
      <c r="D1542" s="124" t="s">
        <v>156</v>
      </c>
      <c r="E1542" s="145">
        <f>SUM(E1544:E1552)</f>
        <v>49219</v>
      </c>
      <c r="F1542" s="145">
        <f>SUM(F1544:F1552)</f>
        <v>26269</v>
      </c>
      <c r="G1542" s="189">
        <f>F1542/E1542</f>
        <v>0.53</v>
      </c>
    </row>
    <row r="1543" spans="1:7" s="97" customFormat="1" ht="12.75" outlineLevel="2">
      <c r="A1543" s="78"/>
      <c r="B1543" s="78"/>
      <c r="C1543" s="79"/>
      <c r="D1543" s="124"/>
      <c r="E1543" s="145"/>
      <c r="F1543" s="198"/>
      <c r="G1543" s="189"/>
    </row>
    <row r="1544" spans="1:7" s="97" customFormat="1" ht="12.75" outlineLevel="2">
      <c r="A1544" s="78"/>
      <c r="B1544" s="78"/>
      <c r="C1544" s="79"/>
      <c r="D1544" s="125" t="s">
        <v>37</v>
      </c>
      <c r="E1544" s="145"/>
      <c r="F1544" s="198"/>
      <c r="G1544" s="189"/>
    </row>
    <row r="1545" spans="1:7" s="97" customFormat="1" ht="12.75" outlineLevel="2">
      <c r="A1545" s="78"/>
      <c r="B1545" s="78"/>
      <c r="C1545" s="79"/>
      <c r="D1545" s="125"/>
      <c r="E1545" s="145"/>
      <c r="F1545" s="198"/>
      <c r="G1545" s="189"/>
    </row>
    <row r="1546" spans="1:7" s="97" customFormat="1" ht="12.75" outlineLevel="2">
      <c r="A1546" s="78"/>
      <c r="B1546" s="78"/>
      <c r="C1546" s="79" t="s">
        <v>55</v>
      </c>
      <c r="D1546" s="124" t="s">
        <v>157</v>
      </c>
      <c r="E1546" s="145"/>
      <c r="F1546" s="198"/>
      <c r="G1546" s="189"/>
    </row>
    <row r="1547" spans="1:7" ht="12.75" outlineLevel="2">
      <c r="A1547" s="104"/>
      <c r="B1547" s="104"/>
      <c r="C1547" s="105"/>
      <c r="D1547" s="125"/>
      <c r="E1547" s="146"/>
      <c r="F1547" s="199"/>
      <c r="G1547" s="189"/>
    </row>
    <row r="1548" spans="1:7" ht="56.25" outlineLevel="2">
      <c r="A1548" s="103"/>
      <c r="B1548" s="103"/>
      <c r="C1548" s="106">
        <v>2310</v>
      </c>
      <c r="D1548" s="121" t="s">
        <v>194</v>
      </c>
      <c r="E1548" s="146">
        <v>46000</v>
      </c>
      <c r="F1548" s="199">
        <v>23050</v>
      </c>
      <c r="G1548" s="189">
        <f>F1548/E1548</f>
        <v>0.5</v>
      </c>
    </row>
    <row r="1549" spans="1:7" ht="12.75" outlineLevel="2">
      <c r="A1549" s="103"/>
      <c r="B1549" s="103"/>
      <c r="C1549" s="106"/>
      <c r="D1549" s="121"/>
      <c r="E1549" s="146"/>
      <c r="F1549" s="199"/>
      <c r="G1549" s="189"/>
    </row>
    <row r="1550" spans="1:7" ht="12.75" outlineLevel="2">
      <c r="A1550" s="103"/>
      <c r="B1550" s="103"/>
      <c r="C1550" s="106">
        <v>4210</v>
      </c>
      <c r="D1550" s="125" t="s">
        <v>14</v>
      </c>
      <c r="E1550" s="146">
        <v>2719</v>
      </c>
      <c r="F1550" s="199">
        <v>2719</v>
      </c>
      <c r="G1550" s="189">
        <f>F1550/E1550</f>
        <v>1</v>
      </c>
    </row>
    <row r="1551" spans="1:7" ht="12.75" outlineLevel="2">
      <c r="A1551" s="103"/>
      <c r="B1551" s="103"/>
      <c r="C1551" s="106"/>
      <c r="D1551" s="125"/>
      <c r="E1551" s="146"/>
      <c r="F1551" s="199"/>
      <c r="G1551" s="189"/>
    </row>
    <row r="1552" spans="1:7" ht="12.75">
      <c r="A1552" s="96"/>
      <c r="B1552" s="96"/>
      <c r="C1552" s="110">
        <v>4300</v>
      </c>
      <c r="D1552" s="121" t="s">
        <v>36</v>
      </c>
      <c r="E1552" s="153">
        <v>500</v>
      </c>
      <c r="F1552" s="205">
        <v>500</v>
      </c>
      <c r="G1552" s="189">
        <f>F1552/E1552</f>
        <v>1</v>
      </c>
    </row>
    <row r="1553" spans="1:7" ht="12.75" outlineLevel="1">
      <c r="A1553" s="103"/>
      <c r="B1553" s="103"/>
      <c r="C1553" s="106"/>
      <c r="D1553" s="125"/>
      <c r="E1553" s="146"/>
      <c r="F1553" s="199"/>
      <c r="G1553" s="189"/>
    </row>
    <row r="1554" spans="1:7" s="97" customFormat="1" ht="12.75" outlineLevel="1">
      <c r="A1554" s="78"/>
      <c r="B1554" s="78">
        <v>92195</v>
      </c>
      <c r="C1554" s="79"/>
      <c r="D1554" s="124" t="s">
        <v>48</v>
      </c>
      <c r="E1554" s="145">
        <f>SUM(E1556:E1566)</f>
        <v>49551</v>
      </c>
      <c r="F1554" s="145">
        <f>SUM(F1556:F1566)</f>
        <v>39046</v>
      </c>
      <c r="G1554" s="189">
        <f>F1554/E1554</f>
        <v>0.79</v>
      </c>
    </row>
    <row r="1555" spans="1:7" s="97" customFormat="1" ht="12.75" outlineLevel="2">
      <c r="A1555" s="78"/>
      <c r="B1555" s="78"/>
      <c r="C1555" s="79"/>
      <c r="D1555" s="124"/>
      <c r="E1555" s="145"/>
      <c r="F1555" s="198"/>
      <c r="G1555" s="189"/>
    </row>
    <row r="1556" spans="1:7" ht="45" outlineLevel="2">
      <c r="A1556" s="104"/>
      <c r="B1556" s="104"/>
      <c r="C1556" s="105">
        <v>2810</v>
      </c>
      <c r="D1556" s="125" t="s">
        <v>167</v>
      </c>
      <c r="E1556" s="146">
        <v>13000</v>
      </c>
      <c r="F1556" s="199">
        <v>12900</v>
      </c>
      <c r="G1556" s="189">
        <f>F1556/E1556</f>
        <v>0.99</v>
      </c>
    </row>
    <row r="1557" spans="1:7" ht="12.75" outlineLevel="2">
      <c r="A1557" s="104"/>
      <c r="B1557" s="104"/>
      <c r="C1557" s="105"/>
      <c r="D1557" s="125"/>
      <c r="E1557" s="146"/>
      <c r="F1557" s="199"/>
      <c r="G1557" s="189"/>
    </row>
    <row r="1558" spans="1:7" ht="45" outlineLevel="2">
      <c r="A1558" s="103"/>
      <c r="B1558" s="103"/>
      <c r="C1558" s="106">
        <v>2820</v>
      </c>
      <c r="D1558" s="125" t="s">
        <v>233</v>
      </c>
      <c r="E1558" s="146">
        <v>11700</v>
      </c>
      <c r="F1558" s="199">
        <v>7600</v>
      </c>
      <c r="G1558" s="189">
        <f>F1558/E1558</f>
        <v>0.65</v>
      </c>
    </row>
    <row r="1559" spans="1:7" ht="12.75" outlineLevel="2">
      <c r="A1559" s="103"/>
      <c r="B1559" s="103"/>
      <c r="C1559" s="106"/>
      <c r="D1559" s="125"/>
      <c r="E1559" s="146"/>
      <c r="F1559" s="199"/>
      <c r="G1559" s="189"/>
    </row>
    <row r="1560" spans="1:7" ht="12.75" outlineLevel="2">
      <c r="A1560" s="103"/>
      <c r="B1560" s="103"/>
      <c r="C1560" s="106">
        <v>4210</v>
      </c>
      <c r="D1560" s="125" t="s">
        <v>14</v>
      </c>
      <c r="E1560" s="146">
        <v>20081</v>
      </c>
      <c r="F1560" s="199">
        <v>15349</v>
      </c>
      <c r="G1560" s="189">
        <f>F1560/E1560</f>
        <v>0.76</v>
      </c>
    </row>
    <row r="1561" spans="1:7" ht="12.75" outlineLevel="2">
      <c r="A1561" s="103"/>
      <c r="B1561" s="103"/>
      <c r="C1561" s="106"/>
      <c r="D1561" s="125"/>
      <c r="E1561" s="146"/>
      <c r="F1561" s="199"/>
      <c r="G1561" s="189"/>
    </row>
    <row r="1562" spans="1:7" ht="12.75" outlineLevel="2">
      <c r="A1562" s="103"/>
      <c r="B1562" s="103"/>
      <c r="C1562" s="106">
        <v>4170</v>
      </c>
      <c r="D1562" s="125" t="s">
        <v>207</v>
      </c>
      <c r="E1562" s="146">
        <v>1340</v>
      </c>
      <c r="F1562" s="199">
        <v>1340</v>
      </c>
      <c r="G1562" s="189">
        <f>F1562/E1562</f>
        <v>1</v>
      </c>
    </row>
    <row r="1563" spans="1:7" ht="12.75" outlineLevel="2">
      <c r="A1563" s="103"/>
      <c r="B1563" s="103"/>
      <c r="C1563" s="106"/>
      <c r="D1563" s="125"/>
      <c r="E1563" s="146"/>
      <c r="F1563" s="199"/>
      <c r="G1563" s="189"/>
    </row>
    <row r="1564" spans="1:7" ht="12.75" outlineLevel="2">
      <c r="A1564" s="103"/>
      <c r="B1564" s="103"/>
      <c r="C1564" s="106">
        <v>4300</v>
      </c>
      <c r="D1564" s="125" t="s">
        <v>36</v>
      </c>
      <c r="E1564" s="146">
        <v>3180</v>
      </c>
      <c r="F1564" s="199">
        <v>1857</v>
      </c>
      <c r="G1564" s="189">
        <f>F1564/E1564</f>
        <v>0.58</v>
      </c>
    </row>
    <row r="1565" spans="1:7" ht="12.75" outlineLevel="2">
      <c r="A1565" s="103"/>
      <c r="B1565" s="103"/>
      <c r="C1565" s="106"/>
      <c r="D1565" s="125"/>
      <c r="E1565" s="146"/>
      <c r="F1565" s="199"/>
      <c r="G1565" s="189"/>
    </row>
    <row r="1566" spans="1:7" ht="12.75" outlineLevel="2">
      <c r="A1566" s="103"/>
      <c r="B1566" s="103"/>
      <c r="C1566" s="106">
        <v>4410</v>
      </c>
      <c r="D1566" s="121" t="s">
        <v>26</v>
      </c>
      <c r="E1566" s="146">
        <v>250</v>
      </c>
      <c r="F1566" s="199">
        <v>0</v>
      </c>
      <c r="G1566" s="189">
        <f>F1566/E1566</f>
        <v>0</v>
      </c>
    </row>
    <row r="1567" spans="1:7" ht="12.75">
      <c r="A1567" s="103"/>
      <c r="B1567" s="103"/>
      <c r="C1567" s="106"/>
      <c r="D1567" s="125" t="s">
        <v>37</v>
      </c>
      <c r="E1567" s="146"/>
      <c r="F1567" s="199"/>
      <c r="G1567" s="189"/>
    </row>
    <row r="1568" spans="1:7" ht="12.75">
      <c r="A1568" s="103"/>
      <c r="B1568" s="103"/>
      <c r="C1568" s="79" t="s">
        <v>55</v>
      </c>
      <c r="D1568" s="124" t="s">
        <v>157</v>
      </c>
      <c r="E1568" s="146">
        <f>SUM(E1570:E1576)</f>
        <v>41781</v>
      </c>
      <c r="F1568" s="199">
        <f>SUM(F1570:F1576)</f>
        <v>34509</v>
      </c>
      <c r="G1568" s="189">
        <f>F1568/E1568</f>
        <v>0.83</v>
      </c>
    </row>
    <row r="1569" spans="1:7" ht="12.75" outlineLevel="1">
      <c r="A1569" s="103"/>
      <c r="B1569" s="103"/>
      <c r="C1569" s="106"/>
      <c r="D1569" s="125"/>
      <c r="E1569" s="146"/>
      <c r="F1569" s="199"/>
      <c r="G1569" s="189"/>
    </row>
    <row r="1570" spans="1:7" ht="45" outlineLevel="1">
      <c r="A1570" s="103"/>
      <c r="B1570" s="103"/>
      <c r="C1570" s="106">
        <v>2810</v>
      </c>
      <c r="D1570" s="125" t="s">
        <v>167</v>
      </c>
      <c r="E1570" s="146">
        <v>13000</v>
      </c>
      <c r="F1570" s="199">
        <v>12900</v>
      </c>
      <c r="G1570" s="189">
        <f>F1570/E1570</f>
        <v>0.99</v>
      </c>
    </row>
    <row r="1571" spans="1:7" ht="12.75" outlineLevel="1">
      <c r="A1571" s="103"/>
      <c r="B1571" s="103"/>
      <c r="C1571" s="106"/>
      <c r="D1571" s="125"/>
      <c r="E1571" s="146"/>
      <c r="F1571" s="199"/>
      <c r="G1571" s="189"/>
    </row>
    <row r="1572" spans="1:7" ht="45" outlineLevel="1">
      <c r="A1572" s="103"/>
      <c r="B1572" s="103"/>
      <c r="C1572" s="106">
        <v>2820</v>
      </c>
      <c r="D1572" s="125" t="s">
        <v>233</v>
      </c>
      <c r="E1572" s="146">
        <v>11700</v>
      </c>
      <c r="F1572" s="199">
        <v>7600</v>
      </c>
      <c r="G1572" s="189">
        <f>F1572/E1572</f>
        <v>0.65</v>
      </c>
    </row>
    <row r="1573" spans="1:7" ht="12.75" outlineLevel="1">
      <c r="A1573" s="103"/>
      <c r="B1573" s="103"/>
      <c r="C1573" s="106"/>
      <c r="D1573" s="125"/>
      <c r="E1573" s="146"/>
      <c r="F1573" s="199"/>
      <c r="G1573" s="189"/>
    </row>
    <row r="1574" spans="1:7" ht="12.75" outlineLevel="1">
      <c r="A1574" s="103"/>
      <c r="B1574" s="103"/>
      <c r="C1574" s="106">
        <v>4210</v>
      </c>
      <c r="D1574" s="125" t="s">
        <v>14</v>
      </c>
      <c r="E1574" s="146">
        <v>15081</v>
      </c>
      <c r="F1574" s="199">
        <v>12259</v>
      </c>
      <c r="G1574" s="189">
        <f>F1574/E1574</f>
        <v>0.81</v>
      </c>
    </row>
    <row r="1575" spans="1:7" ht="12.75" outlineLevel="1">
      <c r="A1575" s="103"/>
      <c r="B1575" s="103"/>
      <c r="C1575" s="106"/>
      <c r="D1575" s="125"/>
      <c r="E1575" s="146"/>
      <c r="F1575" s="199"/>
      <c r="G1575" s="189"/>
    </row>
    <row r="1576" spans="1:7" ht="12.75" outlineLevel="1">
      <c r="A1576" s="103"/>
      <c r="B1576" s="103"/>
      <c r="C1576" s="106">
        <v>4300</v>
      </c>
      <c r="D1576" s="125" t="s">
        <v>36</v>
      </c>
      <c r="E1576" s="146">
        <v>2000</v>
      </c>
      <c r="F1576" s="199">
        <v>1750</v>
      </c>
      <c r="G1576" s="189">
        <f>F1576/E1576</f>
        <v>0.88</v>
      </c>
    </row>
    <row r="1577" spans="1:7" ht="11.25" customHeight="1">
      <c r="A1577" s="103"/>
      <c r="B1577" s="103"/>
      <c r="C1577" s="106"/>
      <c r="D1577" s="125"/>
      <c r="E1577" s="146"/>
      <c r="F1577" s="199"/>
      <c r="G1577" s="189"/>
    </row>
    <row r="1578" spans="1:7" ht="12.75">
      <c r="A1578" s="103"/>
      <c r="B1578" s="103"/>
      <c r="C1578" s="79" t="s">
        <v>55</v>
      </c>
      <c r="D1578" s="124" t="s">
        <v>158</v>
      </c>
      <c r="E1578" s="146">
        <f>SUM(E1580)</f>
        <v>1000</v>
      </c>
      <c r="F1578" s="199">
        <f>SUM(F1580)</f>
        <v>832</v>
      </c>
      <c r="G1578" s="189">
        <f>F1578/E1578</f>
        <v>0.83</v>
      </c>
    </row>
    <row r="1579" spans="1:7" ht="12.75">
      <c r="A1579" s="103"/>
      <c r="B1579" s="103"/>
      <c r="C1579" s="106"/>
      <c r="D1579" s="125"/>
      <c r="E1579" s="146"/>
      <c r="F1579" s="199"/>
      <c r="G1579" s="189"/>
    </row>
    <row r="1580" spans="1:7" ht="12.75">
      <c r="A1580" s="103"/>
      <c r="B1580" s="103"/>
      <c r="C1580" s="106">
        <v>4210</v>
      </c>
      <c r="D1580" s="125" t="s">
        <v>14</v>
      </c>
      <c r="E1580" s="146">
        <v>1000</v>
      </c>
      <c r="F1580" s="199">
        <v>832</v>
      </c>
      <c r="G1580" s="189">
        <f>F1580/E1580</f>
        <v>0.83</v>
      </c>
    </row>
    <row r="1581" spans="1:7" ht="12.75">
      <c r="A1581" s="103"/>
      <c r="B1581" s="103"/>
      <c r="C1581" s="106"/>
      <c r="D1581" s="125"/>
      <c r="E1581" s="146"/>
      <c r="F1581" s="199"/>
      <c r="G1581" s="189"/>
    </row>
    <row r="1582" spans="1:7" ht="12.75">
      <c r="A1582" s="103"/>
      <c r="B1582" s="103"/>
      <c r="C1582" s="79" t="s">
        <v>55</v>
      </c>
      <c r="D1582" s="124" t="s">
        <v>159</v>
      </c>
      <c r="E1582" s="146">
        <f>SUM(E1584)</f>
        <v>1000</v>
      </c>
      <c r="F1582" s="199">
        <f>SUM(F1584)</f>
        <v>0</v>
      </c>
      <c r="G1582" s="189">
        <f>F1582/E1582</f>
        <v>0</v>
      </c>
    </row>
    <row r="1583" spans="1:7" ht="12.75">
      <c r="A1583" s="103"/>
      <c r="B1583" s="103"/>
      <c r="C1583" s="106"/>
      <c r="D1583" s="125"/>
      <c r="E1583" s="146"/>
      <c r="F1583" s="199"/>
      <c r="G1583" s="189"/>
    </row>
    <row r="1584" spans="1:7" ht="12.75">
      <c r="A1584" s="103"/>
      <c r="B1584" s="103"/>
      <c r="C1584" s="106">
        <v>4210</v>
      </c>
      <c r="D1584" s="125" t="s">
        <v>14</v>
      </c>
      <c r="E1584" s="146">
        <v>1000</v>
      </c>
      <c r="F1584" s="199">
        <v>0</v>
      </c>
      <c r="G1584" s="189">
        <f>F1584/E1584</f>
        <v>0</v>
      </c>
    </row>
    <row r="1585" spans="1:7" ht="12.75">
      <c r="A1585" s="103"/>
      <c r="B1585" s="103"/>
      <c r="C1585" s="106"/>
      <c r="D1585" s="125"/>
      <c r="E1585" s="146"/>
      <c r="F1585" s="199"/>
      <c r="G1585" s="189"/>
    </row>
    <row r="1586" spans="1:7" ht="12.75">
      <c r="A1586" s="103"/>
      <c r="B1586" s="95"/>
      <c r="C1586" s="78" t="s">
        <v>55</v>
      </c>
      <c r="D1586" s="124" t="s">
        <v>255</v>
      </c>
      <c r="E1586" s="142">
        <f>SUM(E1588)</f>
        <v>300</v>
      </c>
      <c r="F1586" s="142">
        <f>SUM(F1588)</f>
        <v>0</v>
      </c>
      <c r="G1586" s="189">
        <f>F1586/E1586</f>
        <v>0</v>
      </c>
    </row>
    <row r="1587" spans="1:7" ht="12.75" outlineLevel="1">
      <c r="A1587" s="103"/>
      <c r="B1587" s="95"/>
      <c r="C1587" s="78"/>
      <c r="D1587" s="124"/>
      <c r="E1587" s="142"/>
      <c r="F1587" s="194"/>
      <c r="G1587" s="189"/>
    </row>
    <row r="1588" spans="1:7" ht="12.75" outlineLevel="1">
      <c r="A1588" s="103"/>
      <c r="B1588" s="103"/>
      <c r="C1588" s="106">
        <v>4210</v>
      </c>
      <c r="D1588" s="125" t="s">
        <v>14</v>
      </c>
      <c r="E1588" s="155">
        <v>300</v>
      </c>
      <c r="F1588" s="207">
        <v>0</v>
      </c>
      <c r="G1588" s="189">
        <f>F1588/E1588</f>
        <v>0</v>
      </c>
    </row>
    <row r="1589" spans="1:7" ht="12.75">
      <c r="A1589" s="103"/>
      <c r="B1589" s="103"/>
      <c r="C1589" s="106"/>
      <c r="D1589" s="125"/>
      <c r="E1589" s="146"/>
      <c r="F1589" s="199"/>
      <c r="G1589" s="189"/>
    </row>
    <row r="1590" spans="1:7" ht="22.5">
      <c r="A1590" s="103"/>
      <c r="B1590" s="95"/>
      <c r="C1590" s="78" t="s">
        <v>55</v>
      </c>
      <c r="D1590" s="124" t="s">
        <v>160</v>
      </c>
      <c r="E1590" s="142">
        <f>SUM(E1591:E1598)</f>
        <v>5470</v>
      </c>
      <c r="F1590" s="142">
        <f>SUM(F1591:F1598)</f>
        <v>3705</v>
      </c>
      <c r="G1590" s="189">
        <f>F1590/E1590</f>
        <v>0.68</v>
      </c>
    </row>
    <row r="1591" spans="1:7" ht="12.75" outlineLevel="1">
      <c r="A1591" s="103"/>
      <c r="B1591" s="95"/>
      <c r="C1591" s="78"/>
      <c r="D1591" s="124"/>
      <c r="E1591" s="142"/>
      <c r="F1591" s="194"/>
      <c r="G1591" s="189"/>
    </row>
    <row r="1592" spans="1:7" ht="12.75" outlineLevel="1">
      <c r="A1592" s="103"/>
      <c r="B1592" s="103"/>
      <c r="C1592" s="106">
        <v>4210</v>
      </c>
      <c r="D1592" s="125" t="s">
        <v>14</v>
      </c>
      <c r="E1592" s="155">
        <v>2700</v>
      </c>
      <c r="F1592" s="207">
        <v>2258</v>
      </c>
      <c r="G1592" s="189">
        <f>F1592/E1592</f>
        <v>0.84</v>
      </c>
    </row>
    <row r="1593" spans="1:7" ht="12.75" outlineLevel="1">
      <c r="A1593" s="103"/>
      <c r="B1593" s="103"/>
      <c r="C1593" s="106"/>
      <c r="D1593" s="125"/>
      <c r="E1593" s="155"/>
      <c r="F1593" s="207"/>
      <c r="G1593" s="189"/>
    </row>
    <row r="1594" spans="1:7" ht="12.75" outlineLevel="2">
      <c r="A1594" s="103"/>
      <c r="B1594" s="103"/>
      <c r="C1594" s="106">
        <v>4170</v>
      </c>
      <c r="D1594" s="125" t="s">
        <v>207</v>
      </c>
      <c r="E1594" s="146">
        <v>1340</v>
      </c>
      <c r="F1594" s="199">
        <v>1340</v>
      </c>
      <c r="G1594" s="189">
        <f>F1594/E1594</f>
        <v>1</v>
      </c>
    </row>
    <row r="1595" spans="1:7" ht="12.75" outlineLevel="2">
      <c r="A1595" s="103"/>
      <c r="B1595" s="103"/>
      <c r="C1595" s="106"/>
      <c r="D1595" s="125"/>
      <c r="E1595" s="146"/>
      <c r="F1595" s="199"/>
      <c r="G1595" s="189"/>
    </row>
    <row r="1596" spans="1:7" ht="12.75" outlineLevel="1">
      <c r="A1596" s="103"/>
      <c r="B1596" s="103"/>
      <c r="C1596" s="106">
        <v>4300</v>
      </c>
      <c r="D1596" s="125" t="s">
        <v>168</v>
      </c>
      <c r="E1596" s="155">
        <v>1180</v>
      </c>
      <c r="F1596" s="207">
        <v>107</v>
      </c>
      <c r="G1596" s="189">
        <f>F1596/E1596</f>
        <v>0.09</v>
      </c>
    </row>
    <row r="1597" spans="1:7" ht="12" customHeight="1" outlineLevel="1">
      <c r="A1597" s="103"/>
      <c r="B1597" s="103"/>
      <c r="C1597" s="106"/>
      <c r="D1597" s="125"/>
      <c r="E1597" s="146"/>
      <c r="F1597" s="199"/>
      <c r="G1597" s="189"/>
    </row>
    <row r="1598" spans="1:7" ht="12.75" outlineLevel="1">
      <c r="A1598" s="103"/>
      <c r="B1598" s="103"/>
      <c r="C1598" s="106">
        <v>4410</v>
      </c>
      <c r="D1598" s="121" t="s">
        <v>26</v>
      </c>
      <c r="E1598" s="146">
        <v>250</v>
      </c>
      <c r="F1598" s="199">
        <v>0</v>
      </c>
      <c r="G1598" s="189">
        <f>F1598/E1598</f>
        <v>0</v>
      </c>
    </row>
    <row r="1599" spans="1:7" ht="12" customHeight="1">
      <c r="A1599" s="103"/>
      <c r="B1599" s="103"/>
      <c r="C1599" s="106"/>
      <c r="D1599" s="125"/>
      <c r="E1599" s="146"/>
      <c r="F1599" s="199"/>
      <c r="G1599" s="189"/>
    </row>
    <row r="1600" spans="1:7" s="100" customFormat="1" ht="12.75">
      <c r="A1600" s="74">
        <v>926</v>
      </c>
      <c r="B1600" s="74"/>
      <c r="C1600" s="75"/>
      <c r="D1600" s="126" t="s">
        <v>161</v>
      </c>
      <c r="E1600" s="141">
        <f>SUM(E1601:E1602)</f>
        <v>66910</v>
      </c>
      <c r="F1600" s="196">
        <f>SUM(F1601:F1602)</f>
        <v>50110</v>
      </c>
      <c r="G1600" s="189">
        <f>F1600/E1600</f>
        <v>0.75</v>
      </c>
    </row>
    <row r="1601" spans="1:7" ht="12.75" outlineLevel="1">
      <c r="A1601" s="101"/>
      <c r="B1601" s="101"/>
      <c r="C1601" s="102"/>
      <c r="D1601" s="125"/>
      <c r="E1601" s="146"/>
      <c r="F1601" s="199"/>
      <c r="G1601" s="189"/>
    </row>
    <row r="1602" spans="1:7" s="97" customFormat="1" ht="22.5" outlineLevel="1">
      <c r="A1602" s="78"/>
      <c r="B1602" s="78">
        <v>92605</v>
      </c>
      <c r="C1602" s="79"/>
      <c r="D1602" s="124" t="s">
        <v>162</v>
      </c>
      <c r="E1602" s="145">
        <f>SUM(E1604:E1612)</f>
        <v>66910</v>
      </c>
      <c r="F1602" s="145">
        <f>SUM(F1604:F1612)</f>
        <v>50110</v>
      </c>
      <c r="G1602" s="189">
        <f>F1602/E1602</f>
        <v>0.75</v>
      </c>
    </row>
    <row r="1603" spans="1:7" s="97" customFormat="1" ht="12.75" outlineLevel="2">
      <c r="A1603" s="78"/>
      <c r="B1603" s="78"/>
      <c r="C1603" s="79"/>
      <c r="D1603" s="124"/>
      <c r="E1603" s="145"/>
      <c r="F1603" s="198"/>
      <c r="G1603" s="189"/>
    </row>
    <row r="1604" spans="1:7" ht="45" outlineLevel="2">
      <c r="A1604" s="104"/>
      <c r="B1604" s="104"/>
      <c r="C1604" s="105">
        <v>2820</v>
      </c>
      <c r="D1604" s="125" t="s">
        <v>166</v>
      </c>
      <c r="E1604" s="146">
        <f>35000+20000</f>
        <v>55000</v>
      </c>
      <c r="F1604" s="199">
        <v>41000</v>
      </c>
      <c r="G1604" s="189">
        <f>F1604/E1604</f>
        <v>0.75</v>
      </c>
    </row>
    <row r="1605" spans="1:7" ht="12.75" outlineLevel="2">
      <c r="A1605" s="103"/>
      <c r="B1605" s="103"/>
      <c r="C1605" s="106"/>
      <c r="D1605" s="125"/>
      <c r="E1605" s="146"/>
      <c r="F1605" s="199"/>
      <c r="G1605" s="189"/>
    </row>
    <row r="1606" spans="1:7" ht="12.75" outlineLevel="2">
      <c r="A1606" s="103"/>
      <c r="B1606" s="103"/>
      <c r="C1606" s="106">
        <v>4210</v>
      </c>
      <c r="D1606" s="125" t="s">
        <v>14</v>
      </c>
      <c r="E1606" s="146">
        <v>9400</v>
      </c>
      <c r="F1606" s="199">
        <v>6921</v>
      </c>
      <c r="G1606" s="189">
        <f>F1606/E1606</f>
        <v>0.74</v>
      </c>
    </row>
    <row r="1607" spans="1:7" ht="12.75" outlineLevel="2">
      <c r="A1607" s="103"/>
      <c r="B1607" s="103"/>
      <c r="C1607" s="106"/>
      <c r="D1607" s="125"/>
      <c r="E1607" s="146"/>
      <c r="F1607" s="199"/>
      <c r="G1607" s="189"/>
    </row>
    <row r="1608" spans="1:7" ht="12.75" outlineLevel="2">
      <c r="A1608" s="103"/>
      <c r="B1608" s="103"/>
      <c r="C1608" s="106">
        <v>4170</v>
      </c>
      <c r="D1608" s="125" t="s">
        <v>207</v>
      </c>
      <c r="E1608" s="146">
        <v>1200</v>
      </c>
      <c r="F1608" s="199">
        <v>1080</v>
      </c>
      <c r="G1608" s="189">
        <f>F1608/E1608</f>
        <v>0.9</v>
      </c>
    </row>
    <row r="1609" spans="1:7" ht="12.75" outlineLevel="2">
      <c r="A1609" s="103"/>
      <c r="B1609" s="103"/>
      <c r="C1609" s="106"/>
      <c r="D1609" s="125"/>
      <c r="E1609" s="146"/>
      <c r="F1609" s="199"/>
      <c r="G1609" s="189"/>
    </row>
    <row r="1610" spans="1:7" ht="12.75" outlineLevel="2">
      <c r="A1610" s="103"/>
      <c r="B1610" s="103"/>
      <c r="C1610" s="106">
        <v>4300</v>
      </c>
      <c r="D1610" s="125" t="s">
        <v>36</v>
      </c>
      <c r="E1610" s="146">
        <v>1300</v>
      </c>
      <c r="F1610" s="199">
        <v>1101</v>
      </c>
      <c r="G1610" s="189">
        <f>F1610/E1610</f>
        <v>0.85</v>
      </c>
    </row>
    <row r="1611" spans="1:7" ht="12.75" outlineLevel="2">
      <c r="A1611" s="103"/>
      <c r="B1611" s="103"/>
      <c r="C1611" s="106"/>
      <c r="D1611" s="125"/>
      <c r="E1611" s="146"/>
      <c r="F1611" s="199"/>
      <c r="G1611" s="189"/>
    </row>
    <row r="1612" spans="1:7" ht="12.75" outlineLevel="2">
      <c r="A1612" s="103"/>
      <c r="B1612" s="103"/>
      <c r="C1612" s="106">
        <v>4410</v>
      </c>
      <c r="D1612" s="121" t="s">
        <v>26</v>
      </c>
      <c r="E1612" s="146">
        <v>10</v>
      </c>
      <c r="F1612" s="199">
        <v>8</v>
      </c>
      <c r="G1612" s="189">
        <f>F1612/E1612</f>
        <v>0.8</v>
      </c>
    </row>
    <row r="1613" spans="1:7" ht="12.75">
      <c r="A1613" s="103"/>
      <c r="B1613" s="103"/>
      <c r="C1613" s="106"/>
      <c r="D1613" s="125"/>
      <c r="E1613" s="146"/>
      <c r="F1613" s="199"/>
      <c r="G1613" s="189"/>
    </row>
    <row r="1614" spans="1:7" ht="12.75">
      <c r="A1614" s="103"/>
      <c r="B1614" s="103"/>
      <c r="C1614" s="106"/>
      <c r="D1614" s="125" t="s">
        <v>37</v>
      </c>
      <c r="E1614" s="146"/>
      <c r="F1614" s="199"/>
      <c r="G1614" s="189"/>
    </row>
    <row r="1615" spans="1:7" ht="12.75">
      <c r="A1615" s="103"/>
      <c r="B1615" s="103"/>
      <c r="C1615" s="79" t="s">
        <v>55</v>
      </c>
      <c r="D1615" s="124" t="s">
        <v>140</v>
      </c>
      <c r="E1615" s="146">
        <f>SUM(E1617:E1625)</f>
        <v>65910</v>
      </c>
      <c r="F1615" s="146">
        <f>SUM(F1617:F1625)</f>
        <v>49110</v>
      </c>
      <c r="G1615" s="189">
        <f>F1615/E1615</f>
        <v>0.75</v>
      </c>
    </row>
    <row r="1616" spans="1:7" ht="12.75" outlineLevel="1">
      <c r="A1616" s="103"/>
      <c r="B1616" s="103"/>
      <c r="C1616" s="106"/>
      <c r="D1616" s="125"/>
      <c r="E1616" s="146"/>
      <c r="F1616" s="199"/>
      <c r="G1616" s="189"/>
    </row>
    <row r="1617" spans="1:7" ht="45" outlineLevel="1">
      <c r="A1617" s="103"/>
      <c r="B1617" s="103"/>
      <c r="C1617" s="106">
        <v>2820</v>
      </c>
      <c r="D1617" s="125" t="s">
        <v>166</v>
      </c>
      <c r="E1617" s="146">
        <v>55000</v>
      </c>
      <c r="F1617" s="199">
        <v>41000</v>
      </c>
      <c r="G1617" s="189">
        <f>F1617/E1617</f>
        <v>0.75</v>
      </c>
    </row>
    <row r="1618" spans="1:7" ht="12.75" outlineLevel="1">
      <c r="A1618" s="103"/>
      <c r="B1618" s="103"/>
      <c r="C1618" s="106"/>
      <c r="D1618" s="125"/>
      <c r="E1618" s="146"/>
      <c r="F1618" s="199"/>
      <c r="G1618" s="189"/>
    </row>
    <row r="1619" spans="1:7" ht="12.75" outlineLevel="1">
      <c r="A1619" s="103"/>
      <c r="B1619" s="103"/>
      <c r="C1619" s="106">
        <v>4210</v>
      </c>
      <c r="D1619" s="125" t="s">
        <v>14</v>
      </c>
      <c r="E1619" s="146">
        <v>8400</v>
      </c>
      <c r="F1619" s="199">
        <v>5921</v>
      </c>
      <c r="G1619" s="189">
        <f>F1619/E1619</f>
        <v>0.7</v>
      </c>
    </row>
    <row r="1620" spans="1:7" ht="12.75" outlineLevel="1">
      <c r="A1620" s="103"/>
      <c r="B1620" s="103"/>
      <c r="C1620" s="106"/>
      <c r="D1620" s="125"/>
      <c r="E1620" s="146"/>
      <c r="F1620" s="199"/>
      <c r="G1620" s="189"/>
    </row>
    <row r="1621" spans="1:7" ht="12.75" outlineLevel="1">
      <c r="A1621" s="103"/>
      <c r="B1621" s="103"/>
      <c r="C1621" s="106">
        <v>4170</v>
      </c>
      <c r="D1621" s="125" t="s">
        <v>207</v>
      </c>
      <c r="E1621" s="146">
        <v>1200</v>
      </c>
      <c r="F1621" s="199">
        <v>1080</v>
      </c>
      <c r="G1621" s="189">
        <f>F1621/E1621</f>
        <v>0.9</v>
      </c>
    </row>
    <row r="1622" spans="1:7" ht="12.75" outlineLevel="1">
      <c r="A1622" s="103"/>
      <c r="B1622" s="103"/>
      <c r="C1622" s="106"/>
      <c r="D1622" s="125"/>
      <c r="E1622" s="146"/>
      <c r="F1622" s="199"/>
      <c r="G1622" s="189"/>
    </row>
    <row r="1623" spans="1:7" ht="12.75" outlineLevel="1">
      <c r="A1623" s="103"/>
      <c r="B1623" s="103"/>
      <c r="C1623" s="106">
        <v>4300</v>
      </c>
      <c r="D1623" s="125" t="s">
        <v>36</v>
      </c>
      <c r="E1623" s="146">
        <v>1300</v>
      </c>
      <c r="F1623" s="199">
        <v>1101</v>
      </c>
      <c r="G1623" s="189">
        <f>F1623/E1623</f>
        <v>0.85</v>
      </c>
    </row>
    <row r="1624" spans="1:7" ht="12.75" outlineLevel="1">
      <c r="A1624" s="103"/>
      <c r="B1624" s="103"/>
      <c r="C1624" s="106"/>
      <c r="D1624" s="125"/>
      <c r="E1624" s="146"/>
      <c r="F1624" s="199"/>
      <c r="G1624" s="189"/>
    </row>
    <row r="1625" spans="1:7" ht="12.75" outlineLevel="1">
      <c r="A1625" s="103"/>
      <c r="B1625" s="103"/>
      <c r="C1625" s="106">
        <v>4410</v>
      </c>
      <c r="D1625" s="121" t="s">
        <v>26</v>
      </c>
      <c r="E1625" s="146">
        <v>10</v>
      </c>
      <c r="F1625" s="199">
        <v>8</v>
      </c>
      <c r="G1625" s="189">
        <f>F1625/E1625</f>
        <v>0.8</v>
      </c>
    </row>
    <row r="1626" spans="1:7" ht="12.75">
      <c r="A1626" s="103"/>
      <c r="B1626" s="103"/>
      <c r="C1626" s="106"/>
      <c r="D1626" s="121"/>
      <c r="E1626" s="146"/>
      <c r="F1626" s="199"/>
      <c r="G1626" s="189"/>
    </row>
    <row r="1627" spans="1:7" ht="12.75">
      <c r="A1627" s="103"/>
      <c r="B1627" s="103"/>
      <c r="C1627" s="79" t="s">
        <v>55</v>
      </c>
      <c r="D1627" s="124" t="s">
        <v>163</v>
      </c>
      <c r="E1627" s="146">
        <f>SUM(E1629)</f>
        <v>1000</v>
      </c>
      <c r="F1627" s="199">
        <f>SUM(F1629)</f>
        <v>1000</v>
      </c>
      <c r="G1627" s="189">
        <f>F1627/E1627</f>
        <v>1</v>
      </c>
    </row>
    <row r="1628" spans="1:7" ht="12.75">
      <c r="A1628" s="103"/>
      <c r="B1628" s="103"/>
      <c r="C1628" s="106"/>
      <c r="D1628" s="125"/>
      <c r="E1628" s="146"/>
      <c r="F1628" s="199"/>
      <c r="G1628" s="189"/>
    </row>
    <row r="1629" spans="1:7" ht="12.75">
      <c r="A1629" s="103"/>
      <c r="B1629" s="103"/>
      <c r="C1629" s="106">
        <v>4210</v>
      </c>
      <c r="D1629" s="125" t="s">
        <v>14</v>
      </c>
      <c r="E1629" s="146">
        <v>1000</v>
      </c>
      <c r="F1629" s="199">
        <v>1000</v>
      </c>
      <c r="G1629" s="189">
        <f>F1629/E1629</f>
        <v>1</v>
      </c>
    </row>
    <row r="1630" spans="1:7" ht="12.75">
      <c r="A1630" s="103"/>
      <c r="B1630" s="103"/>
      <c r="C1630" s="106"/>
      <c r="D1630" s="125"/>
      <c r="E1630" s="146"/>
      <c r="F1630" s="199"/>
      <c r="G1630" s="189"/>
    </row>
    <row r="1631" spans="1:7" s="100" customFormat="1" ht="12.75">
      <c r="A1631" s="82"/>
      <c r="B1631" s="82"/>
      <c r="C1631" s="88"/>
      <c r="D1631" s="131" t="s">
        <v>58</v>
      </c>
      <c r="E1631" s="152">
        <f>E9+E15+E25+E112+E152+E193+E285+E302+E308+E1168+E787+E764+E320+E1226+E1534+E1600+E744</f>
        <v>42498228</v>
      </c>
      <c r="F1631" s="204">
        <f>F9+F15+F25+F112+F152+F193+F285+F302+F308+F1168+F787+F764+F320+F1226+F1534+F1600+F744</f>
        <v>22578143</v>
      </c>
      <c r="G1631" s="189">
        <f>F1631/E1631</f>
        <v>0.53</v>
      </c>
    </row>
    <row r="1632" spans="1:7" s="100" customFormat="1" ht="12.75">
      <c r="A1632" s="82"/>
      <c r="B1632" s="82"/>
      <c r="C1632" s="88"/>
      <c r="D1632" s="131"/>
      <c r="E1632" s="152"/>
      <c r="F1632" s="204"/>
      <c r="G1632" s="188"/>
    </row>
  </sheetData>
  <printOptions/>
  <pageMargins left="0.75" right="0.75" top="0.5" bottom="0.27" header="0.5" footer="0.3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59" customWidth="1"/>
  </cols>
  <sheetData>
    <row r="1" spans="1:7" ht="15">
      <c r="A1" s="64" t="s">
        <v>86</v>
      </c>
      <c r="B1" s="21"/>
      <c r="C1" s="1"/>
      <c r="D1" s="1"/>
      <c r="E1" s="1"/>
      <c r="F1" s="3"/>
      <c r="G1" s="48"/>
    </row>
    <row r="2" spans="1:7" ht="15.75" thickBot="1">
      <c r="A2" s="36"/>
      <c r="B2" s="20"/>
      <c r="C2" s="2"/>
      <c r="D2" s="2"/>
      <c r="E2" s="2"/>
      <c r="F2" s="4"/>
      <c r="G2" s="49"/>
    </row>
    <row r="3" spans="1:7" ht="63">
      <c r="A3" s="37" t="s">
        <v>66</v>
      </c>
      <c r="B3" s="22" t="s">
        <v>65</v>
      </c>
      <c r="C3" s="8" t="s">
        <v>68</v>
      </c>
      <c r="D3" s="8" t="s">
        <v>20</v>
      </c>
      <c r="E3" s="8" t="s">
        <v>22</v>
      </c>
      <c r="F3" s="8" t="s">
        <v>23</v>
      </c>
      <c r="G3" s="50" t="s">
        <v>67</v>
      </c>
    </row>
    <row r="4" spans="1:7" ht="16.5" thickBot="1">
      <c r="A4" s="38"/>
      <c r="B4" s="32"/>
      <c r="C4" s="9"/>
      <c r="D4" s="10"/>
      <c r="E4" s="10"/>
      <c r="F4" s="10"/>
      <c r="G4" s="51"/>
    </row>
    <row r="5" spans="1:7" ht="30">
      <c r="A5" s="39">
        <v>600</v>
      </c>
      <c r="B5" s="63" t="s">
        <v>17</v>
      </c>
      <c r="C5" s="11"/>
      <c r="D5" s="12"/>
      <c r="E5" s="12"/>
      <c r="F5" s="12"/>
      <c r="G5" s="52"/>
    </row>
    <row r="6" spans="1:7" ht="15.75">
      <c r="A6" s="39"/>
      <c r="B6" s="63"/>
      <c r="C6" s="11"/>
      <c r="D6" s="12"/>
      <c r="E6" s="12"/>
      <c r="F6" s="12"/>
      <c r="G6" s="52"/>
    </row>
    <row r="7" spans="1:7" ht="28.5">
      <c r="A7" s="40">
        <v>60014</v>
      </c>
      <c r="B7" s="23" t="s">
        <v>18</v>
      </c>
      <c r="C7" s="13">
        <v>390000</v>
      </c>
      <c r="D7" s="12">
        <v>7800</v>
      </c>
      <c r="E7" s="12">
        <f>D7*17.88%</f>
        <v>1395</v>
      </c>
      <c r="F7" s="12">
        <f>D7*2.45%</f>
        <v>191</v>
      </c>
      <c r="G7" s="52">
        <f>SUM(D7:F7)</f>
        <v>9386</v>
      </c>
    </row>
    <row r="8" spans="1:7" ht="15.75">
      <c r="A8" s="41"/>
      <c r="B8" s="24"/>
      <c r="C8" s="13"/>
      <c r="D8" s="12"/>
      <c r="E8" s="12"/>
      <c r="F8" s="12"/>
      <c r="G8" s="52"/>
    </row>
    <row r="9" spans="1:7" ht="30">
      <c r="A9" s="39">
        <v>750</v>
      </c>
      <c r="B9" s="63" t="s">
        <v>40</v>
      </c>
      <c r="C9" s="14"/>
      <c r="D9" s="12"/>
      <c r="E9" s="12"/>
      <c r="F9" s="12"/>
      <c r="G9" s="52"/>
    </row>
    <row r="10" spans="1:7" ht="15.75">
      <c r="A10" s="41"/>
      <c r="B10" s="25"/>
      <c r="C10" s="15"/>
      <c r="D10" s="12"/>
      <c r="E10" s="12"/>
      <c r="F10" s="12"/>
      <c r="G10" s="52"/>
    </row>
    <row r="11" spans="1:7" ht="15.75">
      <c r="A11" s="40">
        <v>75011</v>
      </c>
      <c r="B11" s="23" t="s">
        <v>41</v>
      </c>
      <c r="C11" s="16">
        <v>130500</v>
      </c>
      <c r="D11" s="12">
        <v>2610</v>
      </c>
      <c r="E11" s="12">
        <f>D11*17.88%</f>
        <v>467</v>
      </c>
      <c r="F11" s="12">
        <f>D11*2.45%</f>
        <v>64</v>
      </c>
      <c r="G11" s="52">
        <f>SUM(D11:F11)</f>
        <v>3141</v>
      </c>
    </row>
    <row r="12" spans="1:7" ht="15.75">
      <c r="A12" s="41"/>
      <c r="B12" s="24"/>
      <c r="C12" s="13"/>
      <c r="D12" s="12"/>
      <c r="E12" s="12"/>
      <c r="F12" s="12"/>
      <c r="G12" s="52"/>
    </row>
    <row r="13" spans="1:7" ht="15.75">
      <c r="A13" s="40">
        <v>75020</v>
      </c>
      <c r="B13" s="23" t="s">
        <v>44</v>
      </c>
      <c r="C13" s="17">
        <v>2006000</v>
      </c>
      <c r="D13" s="12">
        <v>40120</v>
      </c>
      <c r="E13" s="12">
        <f>D13*17.88%</f>
        <v>7173</v>
      </c>
      <c r="F13" s="12">
        <f>D13*2.45%</f>
        <v>983</v>
      </c>
      <c r="G13" s="52">
        <f>SUM(D13:F13)</f>
        <v>48276</v>
      </c>
    </row>
    <row r="14" spans="1:7" ht="15.75">
      <c r="A14" s="40"/>
      <c r="B14" s="23"/>
      <c r="C14" s="17"/>
      <c r="D14" s="12"/>
      <c r="E14" s="12"/>
      <c r="F14" s="12"/>
      <c r="G14" s="52"/>
    </row>
    <row r="15" spans="1:7" ht="30">
      <c r="A15" s="40">
        <v>801</v>
      </c>
      <c r="B15" s="63" t="s">
        <v>87</v>
      </c>
      <c r="C15" s="17"/>
      <c r="D15" s="12"/>
      <c r="E15" s="12"/>
      <c r="F15" s="12"/>
      <c r="G15" s="52"/>
    </row>
    <row r="16" spans="1:7" ht="15.75">
      <c r="A16" s="40"/>
      <c r="B16" s="33"/>
      <c r="C16" s="17"/>
      <c r="D16" s="12"/>
      <c r="E16" s="12"/>
      <c r="F16" s="12"/>
      <c r="G16" s="52"/>
    </row>
    <row r="17" spans="1:7" ht="15.75">
      <c r="A17" s="40"/>
      <c r="B17" s="24" t="s">
        <v>69</v>
      </c>
      <c r="C17" s="13">
        <v>88759</v>
      </c>
      <c r="D17" s="12"/>
      <c r="E17" s="12">
        <f>D17*17.88%</f>
        <v>0</v>
      </c>
      <c r="F17" s="12">
        <f>D17*2.45%</f>
        <v>0</v>
      </c>
      <c r="G17" s="52">
        <f>SUM(D17:F17)</f>
        <v>0</v>
      </c>
    </row>
    <row r="18" spans="1:7" ht="15.75">
      <c r="A18" s="40"/>
      <c r="B18" s="24" t="s">
        <v>70</v>
      </c>
      <c r="C18" s="13">
        <v>290040</v>
      </c>
      <c r="D18" s="12"/>
      <c r="E18" s="12">
        <f>D18*17.88%</f>
        <v>0</v>
      </c>
      <c r="F18" s="12">
        <f>D18*2.45%</f>
        <v>0</v>
      </c>
      <c r="G18" s="52">
        <f>SUM(D18:F18)</f>
        <v>0</v>
      </c>
    </row>
    <row r="19" spans="1:7" ht="28.5">
      <c r="A19" s="42">
        <v>80132</v>
      </c>
      <c r="B19" s="26" t="s">
        <v>72</v>
      </c>
      <c r="C19" s="17">
        <v>19560</v>
      </c>
      <c r="D19" s="12"/>
      <c r="E19" s="12">
        <f>D19*17.88%</f>
        <v>0</v>
      </c>
      <c r="F19" s="12">
        <f>D19*2.45%</f>
        <v>0</v>
      </c>
      <c r="G19" s="52">
        <f>SUM(D19:F19)</f>
        <v>0</v>
      </c>
    </row>
    <row r="20" spans="1:7" ht="54.75" customHeight="1">
      <c r="A20" s="40">
        <v>80195</v>
      </c>
      <c r="B20" s="24" t="s">
        <v>71</v>
      </c>
      <c r="C20" s="13">
        <v>67741</v>
      </c>
      <c r="D20" s="12">
        <v>560</v>
      </c>
      <c r="E20" s="12">
        <f>D20*17.88%</f>
        <v>100</v>
      </c>
      <c r="F20" s="12">
        <f>D20*2.45%</f>
        <v>14</v>
      </c>
      <c r="G20" s="52">
        <f>SUM(D20:F20)</f>
        <v>674</v>
      </c>
    </row>
    <row r="21" spans="1:7" ht="15.75">
      <c r="A21" s="41"/>
      <c r="B21" s="24"/>
      <c r="C21" s="13"/>
      <c r="D21" s="12"/>
      <c r="E21" s="12"/>
      <c r="F21" s="12"/>
      <c r="G21" s="52"/>
    </row>
    <row r="22" spans="1:7" ht="15.75">
      <c r="A22" s="43">
        <v>833</v>
      </c>
      <c r="B22" s="62" t="s">
        <v>88</v>
      </c>
      <c r="C22" s="12"/>
      <c r="D22" s="12"/>
      <c r="E22" s="12"/>
      <c r="F22" s="6"/>
      <c r="G22" s="53"/>
    </row>
    <row r="23" spans="1:7" ht="15">
      <c r="A23" s="43"/>
      <c r="B23" s="27"/>
      <c r="C23" s="12"/>
      <c r="D23" s="12"/>
      <c r="E23" s="12"/>
      <c r="F23" s="6"/>
      <c r="G23" s="53"/>
    </row>
    <row r="24" spans="1:7" ht="28.5">
      <c r="A24" s="44">
        <v>85301</v>
      </c>
      <c r="B24" s="24" t="s">
        <v>73</v>
      </c>
      <c r="C24" s="12"/>
      <c r="D24" s="12"/>
      <c r="E24" s="12"/>
      <c r="F24" s="6" t="s">
        <v>74</v>
      </c>
      <c r="G24" s="54">
        <v>9370</v>
      </c>
    </row>
    <row r="25" spans="1:7" ht="15">
      <c r="A25" s="44"/>
      <c r="B25" s="24"/>
      <c r="C25" s="12"/>
      <c r="D25" s="12"/>
      <c r="E25" s="12"/>
      <c r="F25" s="6"/>
      <c r="G25" s="53"/>
    </row>
    <row r="26" spans="1:7" ht="15.75">
      <c r="A26" s="44">
        <v>85302</v>
      </c>
      <c r="B26" s="24" t="s">
        <v>75</v>
      </c>
      <c r="C26" s="13">
        <v>4423400</v>
      </c>
      <c r="D26" s="12">
        <v>88468</v>
      </c>
      <c r="E26" s="12">
        <f>D26*17.88%</f>
        <v>15818</v>
      </c>
      <c r="F26" s="12">
        <f>D26*2.45%</f>
        <v>2167</v>
      </c>
      <c r="G26" s="52">
        <f>SUM(D26:F26)</f>
        <v>106453</v>
      </c>
    </row>
    <row r="27" spans="1:7" ht="15">
      <c r="A27" s="45"/>
      <c r="B27" s="34"/>
      <c r="C27" s="12"/>
      <c r="D27" s="12"/>
      <c r="E27" s="12"/>
      <c r="F27" s="6"/>
      <c r="G27" s="53"/>
    </row>
    <row r="28" spans="1:7" ht="15.75">
      <c r="A28" s="44">
        <v>85318</v>
      </c>
      <c r="B28" s="24" t="s">
        <v>76</v>
      </c>
      <c r="C28" s="13">
        <v>210800</v>
      </c>
      <c r="D28" s="12">
        <v>4216</v>
      </c>
      <c r="E28" s="12">
        <f>D28*17.88%</f>
        <v>754</v>
      </c>
      <c r="F28" s="12">
        <f>D28*2.45%</f>
        <v>103</v>
      </c>
      <c r="G28" s="52">
        <f>SUM(D28:F28)</f>
        <v>5073</v>
      </c>
    </row>
    <row r="29" spans="1:7" ht="15.75">
      <c r="A29" s="46">
        <v>85320</v>
      </c>
      <c r="B29" s="28" t="s">
        <v>77</v>
      </c>
      <c r="C29" s="13">
        <v>28100</v>
      </c>
      <c r="D29" s="12">
        <v>562</v>
      </c>
      <c r="E29" s="12">
        <f>D29*17.88%</f>
        <v>100</v>
      </c>
      <c r="F29" s="12">
        <f>D29*2.45%</f>
        <v>14</v>
      </c>
      <c r="G29" s="52">
        <f>SUM(D29:F29)</f>
        <v>676</v>
      </c>
    </row>
    <row r="30" spans="1:7" ht="42.75">
      <c r="A30" s="46">
        <v>85321</v>
      </c>
      <c r="B30" s="29" t="s">
        <v>78</v>
      </c>
      <c r="C30" s="12">
        <v>15900</v>
      </c>
      <c r="D30" s="12">
        <v>318</v>
      </c>
      <c r="E30" s="12">
        <f>D30*17.88%</f>
        <v>57</v>
      </c>
      <c r="F30" s="12">
        <f>D30*2.45%</f>
        <v>8</v>
      </c>
      <c r="G30" s="52">
        <f>SUM(D30:F30)</f>
        <v>383</v>
      </c>
    </row>
    <row r="31" spans="1:7" ht="16.5" thickBot="1">
      <c r="A31" s="46">
        <v>85333</v>
      </c>
      <c r="B31" s="28" t="s">
        <v>79</v>
      </c>
      <c r="C31" s="13">
        <v>488810</v>
      </c>
      <c r="D31" s="12">
        <v>9776</v>
      </c>
      <c r="E31" s="12">
        <f>D31*17.88%</f>
        <v>1748</v>
      </c>
      <c r="F31" s="12">
        <f>D31*2.45%</f>
        <v>240</v>
      </c>
      <c r="G31" s="52">
        <f>SUM(D31:F31)</f>
        <v>11764</v>
      </c>
    </row>
    <row r="32" spans="1:7" ht="15">
      <c r="A32" s="37"/>
      <c r="B32" s="30"/>
      <c r="C32" s="18"/>
      <c r="D32" s="18"/>
      <c r="E32" s="18"/>
      <c r="F32" s="19"/>
      <c r="G32" s="55"/>
    </row>
    <row r="33" spans="1:7" ht="45">
      <c r="A33" s="61">
        <v>854</v>
      </c>
      <c r="B33" s="60" t="s">
        <v>89</v>
      </c>
      <c r="C33" s="12"/>
      <c r="D33" s="12"/>
      <c r="E33" s="12"/>
      <c r="F33" s="6"/>
      <c r="G33" s="56"/>
    </row>
    <row r="34" spans="1:7" ht="15.75">
      <c r="A34" s="46">
        <v>85401</v>
      </c>
      <c r="B34" s="28" t="s">
        <v>81</v>
      </c>
      <c r="C34" s="5">
        <v>45965</v>
      </c>
      <c r="D34" s="12"/>
      <c r="E34" s="12">
        <f>D34*17.88%</f>
        <v>0</v>
      </c>
      <c r="F34" s="12">
        <f>D34*2.45%</f>
        <v>0</v>
      </c>
      <c r="G34" s="57">
        <f>SUM(D34:F34)</f>
        <v>0</v>
      </c>
    </row>
    <row r="35" spans="1:7" ht="15.75">
      <c r="A35" s="46">
        <v>85406</v>
      </c>
      <c r="B35" s="28" t="s">
        <v>82</v>
      </c>
      <c r="C35" s="12">
        <v>35784</v>
      </c>
      <c r="D35" s="12"/>
      <c r="E35" s="12">
        <f>D35*17.88%</f>
        <v>0</v>
      </c>
      <c r="F35" s="12">
        <f>D35*2.45%</f>
        <v>0</v>
      </c>
      <c r="G35" s="57">
        <f>SUM(D35:F35)</f>
        <v>0</v>
      </c>
    </row>
    <row r="36" spans="1:7" ht="15.75">
      <c r="A36" s="46">
        <v>85410</v>
      </c>
      <c r="B36" s="28" t="s">
        <v>83</v>
      </c>
      <c r="C36" s="12">
        <v>97048</v>
      </c>
      <c r="D36" s="12"/>
      <c r="E36" s="12">
        <f>D36*17.88%</f>
        <v>0</v>
      </c>
      <c r="F36" s="12">
        <f>D36*2.45%</f>
        <v>0</v>
      </c>
      <c r="G36" s="57">
        <f>SUM(D36:F36)</f>
        <v>0</v>
      </c>
    </row>
    <row r="37" spans="1:7" ht="15">
      <c r="A37" s="46"/>
      <c r="B37" s="28"/>
      <c r="C37" s="12"/>
      <c r="D37" s="5"/>
      <c r="E37" s="5"/>
      <c r="F37" s="7"/>
      <c r="G37" s="56"/>
    </row>
    <row r="38" spans="1:7" ht="16.5" thickBot="1">
      <c r="A38" s="47"/>
      <c r="B38" s="31" t="s">
        <v>80</v>
      </c>
      <c r="C38" s="10">
        <f>SUM(C7:C36)</f>
        <v>8338407</v>
      </c>
      <c r="D38" s="10">
        <f>SUM(D7:D36)</f>
        <v>154430</v>
      </c>
      <c r="E38" s="10">
        <f>SUM(E7:E36)</f>
        <v>27612</v>
      </c>
      <c r="F38" s="10">
        <f>SUM(F7:F36)</f>
        <v>3784</v>
      </c>
      <c r="G38" s="58">
        <f>SUM(G5:G37)</f>
        <v>195196</v>
      </c>
    </row>
    <row r="39" spans="1:7" ht="15">
      <c r="A39" s="36"/>
      <c r="B39" s="20"/>
      <c r="C39" s="2"/>
      <c r="D39" s="2"/>
      <c r="E39" s="2"/>
      <c r="F39" s="4"/>
      <c r="G39" s="4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danuta_jablonska</cp:lastModifiedBy>
  <cp:lastPrinted>2005-08-09T12:45:48Z</cp:lastPrinted>
  <dcterms:created xsi:type="dcterms:W3CDTF">2002-09-13T05:51:01Z</dcterms:created>
  <dcterms:modified xsi:type="dcterms:W3CDTF">2005-08-19T05:48:39Z</dcterms:modified>
  <cp:category/>
  <cp:version/>
  <cp:contentType/>
  <cp:contentStatus/>
</cp:coreProperties>
</file>