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<sst xmlns="http://schemas.openxmlformats.org/spreadsheetml/2006/main" count="869" uniqueCount="252">
  <si>
    <t>Dz.</t>
  </si>
  <si>
    <t>R.</t>
  </si>
  <si>
    <t>P.</t>
  </si>
  <si>
    <t>W Y S Z C Z E G Ó L N I E N I E</t>
  </si>
  <si>
    <t>.010</t>
  </si>
  <si>
    <t>ROLNICTWO I ŁOWIECTWO</t>
  </si>
  <si>
    <t>.01005</t>
  </si>
  <si>
    <t>Prace geodezyjno - urządzeniowe na potrzeby  rolnictwa</t>
  </si>
  <si>
    <t>Zakup pozostałych usług</t>
  </si>
  <si>
    <t xml:space="preserve"> </t>
  </si>
  <si>
    <t>.020</t>
  </si>
  <si>
    <t>LEŚNICTWO</t>
  </si>
  <si>
    <t>.02001</t>
  </si>
  <si>
    <t>Gospodarka leśna</t>
  </si>
  <si>
    <t>Zakup materiałów i wyposażenia</t>
  </si>
  <si>
    <t>.02002</t>
  </si>
  <si>
    <t xml:space="preserve">Nadzór nad  gospodarką leśną 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</si>
  <si>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</si>
  <si>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</si>
  <si>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</si>
  <si>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</si>
  <si>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</si>
  <si>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</si>
  <si>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</si>
  <si>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</si>
  <si>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</si>
  <si>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</si>
  <si>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</si>
  <si>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</si>
  <si>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</si>
  <si>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</si>
  <si>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</si>
  <si>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</si>
  <si>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Gospodarka gruntami i nieruchomościami- skarb państwa</t>
  </si>
  <si>
    <t xml:space="preserve">Gospodarka gruntami i nieruchomościami- Powiat Toruński </t>
  </si>
  <si>
    <t>DZIAŁALNOŚĆ USŁUGOWA</t>
  </si>
  <si>
    <t>Zakup usług pozostałych</t>
  </si>
  <si>
    <t>w tym :</t>
  </si>
  <si>
    <t>Gospodarka gruntami i nieruchomościami- Skarb Państwa</t>
  </si>
  <si>
    <t>Nadzór budowlany</t>
  </si>
  <si>
    <t>ADMINISTRACJA PUBLICZNA</t>
  </si>
  <si>
    <t>Urzędy wojewódzkie</t>
  </si>
  <si>
    <t>Rady powiatów</t>
  </si>
  <si>
    <t>Różne wydatki na rzecz osób fizycznych</t>
  </si>
  <si>
    <t>Starostwa powiatowe</t>
  </si>
  <si>
    <t>Stypendia różne</t>
  </si>
  <si>
    <t>Komisje poborowe</t>
  </si>
  <si>
    <t xml:space="preserve">Zakup usług zdrowotnych </t>
  </si>
  <si>
    <t>Pozostała działalność</t>
  </si>
  <si>
    <t>OBSŁUGA DŁUGU PUBLICZNEGO</t>
  </si>
  <si>
    <t>RÓŻNE ROZLICZENIA</t>
  </si>
  <si>
    <t>Rezerwy ogólne i celowe</t>
  </si>
  <si>
    <t>Rezerwy</t>
  </si>
  <si>
    <t>rezerwa ogólna</t>
  </si>
  <si>
    <t>w tym:</t>
  </si>
  <si>
    <t>*</t>
  </si>
  <si>
    <t>OCHRONA ZDROWIA</t>
  </si>
  <si>
    <t>Składki na ubezpieczenia zdrowotne</t>
  </si>
  <si>
    <t>RAZEM   WYDATKI BUDŻETOWE</t>
  </si>
  <si>
    <t>Prace geodezyjne i kartograficzne (nieinwest.)</t>
  </si>
  <si>
    <t xml:space="preserve">Wpłaty  gmin i powiatów na rzecz innych jednostek samorz.teryt. oraz związków gmin i związków powiatów na dofinansowanie zadań bieżących </t>
  </si>
  <si>
    <t>Obsługa papierów wartościowych , kredytów i pożyczek jednostek samorządu terytorialnego</t>
  </si>
  <si>
    <t>Odsetki i dyskonto od krajowych skarbowych papierów wartościowych oraz pożyczek i kredytów</t>
  </si>
  <si>
    <t>BEZPIECZEŃSTWO PUBLICZNE I OCHRONA PRZECIWPOŻAROWA</t>
  </si>
  <si>
    <t xml:space="preserve">Różne  wydatki na rzecz osób fizycznych 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</si>
  <si>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</si>
  <si>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</si>
  <si>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</si>
  <si>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</si>
  <si>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</si>
  <si>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</si>
  <si>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</si>
  <si>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</si>
  <si>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</si>
  <si>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</si>
  <si>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</si>
  <si>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</si>
  <si>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</si>
  <si>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</si>
  <si>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</si>
  <si>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</si>
  <si>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</si>
  <si>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</si>
  <si>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</si>
  <si>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</si>
  <si>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 xml:space="preserve">Zakup materiałów i wyposażenia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</si>
  <si>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</si>
  <si>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</si>
  <si>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</si>
  <si>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</si>
  <si>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Zakup  usług  pozostałych </t>
  </si>
  <si>
    <t>Podróże  służbowe  krajowe</t>
  </si>
  <si>
    <t xml:space="preserve">Składki na ubezpiecz. zdrowotne oraz świadczenia dla osób nieobjętych obowiązkiem ubezpieczenia  zdrowotnego </t>
  </si>
  <si>
    <t>w  tym :</t>
  </si>
  <si>
    <t>POMOC SPOŁECZNA</t>
  </si>
  <si>
    <t xml:space="preserve">Placówki Opiekuńczo-Wychowawcze </t>
  </si>
  <si>
    <t>Świadczenia społeczne</t>
  </si>
  <si>
    <t>Zakup środków żywności</t>
  </si>
  <si>
    <t>Zakup leków i materiałów medycznych</t>
  </si>
  <si>
    <t>Zakup pomocy naukowych, dydaktycznych i książek</t>
  </si>
  <si>
    <t>Zakup pomocy naukowych , dydaktycznych , książek</t>
  </si>
  <si>
    <t>Domy pomocy społecznej</t>
  </si>
  <si>
    <t>Zakup usług zdrowotnych</t>
  </si>
  <si>
    <t xml:space="preserve">zakup  usług  pozostałych </t>
  </si>
  <si>
    <t>Opłaty na rzecz budżetów jednostek samorządu terytorialnego</t>
  </si>
  <si>
    <t>Jednostki specjalistycznego poradnictwa, mieszkania chronione i ośrodki interwencji kryzysowej</t>
  </si>
  <si>
    <t>Rodziny zastępcze</t>
  </si>
  <si>
    <t>POZOSTAŁE ZADANIA W ZAKRESIE POLITYKI SPOŁECZNEJ</t>
  </si>
  <si>
    <t>Zespoły do spraw orzekania o niepełnosprawności</t>
  </si>
  <si>
    <t>OŚWIATA I WYCHOWANIE</t>
  </si>
  <si>
    <t>Szkoła podstawowa  specjalna</t>
  </si>
  <si>
    <t>Nagrody i wydatki osobowe nie zaliczone do wynagr.</t>
  </si>
  <si>
    <t>Składki na ubezpieczenie społeczne</t>
  </si>
  <si>
    <t>Gimnazja specjalne</t>
  </si>
  <si>
    <t xml:space="preserve">  </t>
  </si>
  <si>
    <t>Licea ogólnokształcące</t>
  </si>
  <si>
    <t>Dotacja podmiotowa z budżetu dla niepublicznej szkoły lub innej placówki oświatowo - wychowawczej</t>
  </si>
  <si>
    <t>w tym: FZ</t>
  </si>
  <si>
    <t xml:space="preserve">Podatek od nieruchomości </t>
  </si>
  <si>
    <t>Szkoły  zawodowe</t>
  </si>
  <si>
    <t>Dotacje celowe przekazane gminie na zadania bieżące realizowane na podstawie porozumień (umów) miedzy jednostkami samorządu terytorialnego</t>
  </si>
  <si>
    <t>Szkoły artystyczne</t>
  </si>
  <si>
    <t>Szkoły zawodowe specjalne</t>
  </si>
  <si>
    <t>Dokształcanie i doskonalenie nauczycieli</t>
  </si>
  <si>
    <t xml:space="preserve">Dotacje celowe przekazane gminie lub  miastu  stołecznemu  Warszawie  na zadania bieżące realizowane na podstawie porozumień między jednostkami samorządu terytorialnego </t>
  </si>
  <si>
    <t>Zakup  usług pozostałych</t>
  </si>
  <si>
    <t xml:space="preserve">w tym: </t>
  </si>
  <si>
    <t>* Nagrody Starosty- Starostwo Powiatowe</t>
  </si>
  <si>
    <t>* Pozostała działalność-Starostwo Powiatowe</t>
  </si>
  <si>
    <t>* Księgowość w Chełmży</t>
  </si>
  <si>
    <t>EDUKACYJNA OPIEKA WYCHOWAWCZA</t>
  </si>
  <si>
    <t>Świetlice szkolne</t>
  </si>
  <si>
    <t>Dotacje celowe przekazane gminie na zadania bieżące realizowane na podstawie  porozumień (umów) p.jednostkami samorządu terytorialnego</t>
  </si>
  <si>
    <t>Dotacje celowe przekazane gminie na zadania bieżące realizowane na podstawie  porozumień (umów) p. jednostkami samorządu terytorialnego</t>
  </si>
  <si>
    <t xml:space="preserve"> dla   U.M. Toruń</t>
  </si>
  <si>
    <t xml:space="preserve"> dla U.G. Łysomice</t>
  </si>
  <si>
    <t xml:space="preserve">Internaty i bursy szkolne </t>
  </si>
  <si>
    <t xml:space="preserve">Pomoc materialna dla uczniów </t>
  </si>
  <si>
    <t>KULTURA I OCHRONA DZIEDZICTWA NARODOWEGO</t>
  </si>
  <si>
    <t>Biblioteki</t>
  </si>
  <si>
    <t>KULTURA FIZYCZNA I SPORT</t>
  </si>
  <si>
    <t>Zadania w zakresie kultury fizycznej i sportu</t>
  </si>
  <si>
    <t xml:space="preserve">Dotacja  celowa  z  budżetu  na  finansowanie  lub  dofinansowanie  zadań  zleconych  do  realizacji  pozostałym  jednostkom  nie    zaliczanym  do  sektora  finansów  publicznych </t>
  </si>
  <si>
    <t xml:space="preserve">Zakup usług pozostałych </t>
  </si>
  <si>
    <t xml:space="preserve">Komendy  Wojewódzkie  Policji </t>
  </si>
  <si>
    <t>w  tym  :</t>
  </si>
  <si>
    <t>Opłaty na rzecz budżetów jednostek samorz.teryt.</t>
  </si>
  <si>
    <t xml:space="preserve">Dotacje  przekazane  gminie   na  zadania  bieżące  realizowane  na  podstawie  porozumień (  umów  ) między   j.s.t </t>
  </si>
  <si>
    <t xml:space="preserve">Dotacje  przekazane  dla powiatu   na  zadania  bieżące  realizowane  na  podstawie  porozumień (  umów  ) między   j.s.t </t>
  </si>
  <si>
    <t xml:space="preserve">Szkolnictwo  wyższe </t>
  </si>
  <si>
    <t xml:space="preserve">Pomoc  materialna  dla  studentów </t>
  </si>
  <si>
    <t xml:space="preserve">Stypendia  i  zasiłki  dla  studentów </t>
  </si>
  <si>
    <t xml:space="preserve">Opracowania  geodezyjne i kartograficzne </t>
  </si>
  <si>
    <t xml:space="preserve">Dokształcanie  i  doskonalenie  nauczycieli </t>
  </si>
  <si>
    <t xml:space="preserve">Powiatowe urzędy pracy </t>
  </si>
  <si>
    <t xml:space="preserve">Poradnie psychologiczno -pedagogiczne, w  tym  poradnie  specjalistyczne </t>
  </si>
  <si>
    <t>Wydatki osobowe nie zaliczane do wynagr.</t>
  </si>
  <si>
    <t xml:space="preserve">Stypendia  dla  uczniów </t>
  </si>
  <si>
    <t xml:space="preserve">Dotacje celowe przekazane gminie   na zadania bieżące realizowane na podstawie porozumień  (umów )  między jednostkami samorządu terytorialnego </t>
  </si>
  <si>
    <t>Powiatowe centra pomocy rodzinie</t>
  </si>
  <si>
    <t xml:space="preserve">Wydatki na  zakupy   inwestycyjne  jednostek  budżetowych </t>
  </si>
  <si>
    <t>Wydatki osobowe niezaliczone do wynagrodzeń</t>
  </si>
  <si>
    <t xml:space="preserve">Wydatki  inwestycyjne  jednostek  budżetowych </t>
  </si>
  <si>
    <t>Dotacje celowe przekazane gminie  na zadania  bieżące realizowane na podstawie porozumień (umów) między  jednostkami samorządu terytorialnego</t>
  </si>
  <si>
    <t xml:space="preserve">Wydatki  na  zakupy inwestycyjne  jednostek  budżetowych </t>
  </si>
  <si>
    <t xml:space="preserve">Administracja  publiczna </t>
  </si>
  <si>
    <t xml:space="preserve">Zakup  usług  przez  jednostki  samorządu  terytorialnego  od  innych  jednostek  samorządu  terytorialnego </t>
  </si>
  <si>
    <t xml:space="preserve">Wynagrodzenia  bezosobowe </t>
  </si>
  <si>
    <t>Wynagrodzenia bezosobowe</t>
  </si>
  <si>
    <t>Wynagrodzenie  bezosobowe</t>
  </si>
  <si>
    <t>Zakup   usług  pozostałych</t>
  </si>
  <si>
    <t>Wynagrodzenia  bezosobowe</t>
  </si>
  <si>
    <t>Wynagrodzenie bezosobowe</t>
  </si>
  <si>
    <t xml:space="preserve">Podróże służbowe zagraniczne </t>
  </si>
  <si>
    <t xml:space="preserve">Programy  polityki   zdrowotnej </t>
  </si>
  <si>
    <t xml:space="preserve">Zakup  usług zdrowotnych </t>
  </si>
  <si>
    <t xml:space="preserve">Stypendia  oraz  inne formy pomocy dla uczniów </t>
  </si>
  <si>
    <t>w  tym:</t>
  </si>
  <si>
    <t xml:space="preserve">Wpłaty  na  PFRON </t>
  </si>
  <si>
    <t>UE</t>
  </si>
  <si>
    <t xml:space="preserve">Budżet państwa </t>
  </si>
  <si>
    <t xml:space="preserve">Powiat </t>
  </si>
  <si>
    <t>2005rok</t>
  </si>
  <si>
    <t xml:space="preserve">2006 rok </t>
  </si>
  <si>
    <t xml:space="preserve">razem </t>
  </si>
  <si>
    <t>GRONOWO -  BUDŻET :</t>
  </si>
  <si>
    <t>Budżet państwa</t>
  </si>
  <si>
    <t xml:space="preserve">Razem </t>
  </si>
  <si>
    <t xml:space="preserve">DROGI - WNIOSKI  2005  r-TURZNO </t>
  </si>
  <si>
    <t xml:space="preserve">DROGI - WNIOSKI  2005  r-Kończewice </t>
  </si>
  <si>
    <t xml:space="preserve">Promocja jednostek  samorządu  terytorialnego </t>
  </si>
  <si>
    <t xml:space="preserve">Zakup  usług  dostępu  do  sieci  Internet </t>
  </si>
  <si>
    <t xml:space="preserve">Pozostała  działalność </t>
  </si>
  <si>
    <t xml:space="preserve">Ośrodki  wsparcia </t>
  </si>
  <si>
    <t xml:space="preserve">WYDATKI BUDŻETOWE NA ROK 2006 </t>
  </si>
  <si>
    <t xml:space="preserve">Wydatki    inwestycyjne  jednostek  budżetowych </t>
  </si>
  <si>
    <t>Usługi zdrowotne</t>
  </si>
  <si>
    <t>Szpitale ogólne</t>
  </si>
  <si>
    <t>Wydatki na zakup i objęcie akcji oraz wniesienie wkładów do spółek prawa handlowego</t>
  </si>
  <si>
    <t>Wydatki inwestycyjne jedn.budżet.</t>
  </si>
  <si>
    <t>Wydatki inwestycyjne jednostek budżetowych</t>
  </si>
  <si>
    <t xml:space="preserve">Opłata   na  rzecz  budżetów  j.s.t. </t>
  </si>
  <si>
    <t>DROGI - WNIOSKI  2005 śWIERCZYNKI -Ostaszewo</t>
  </si>
  <si>
    <t>BP+BP=</t>
  </si>
  <si>
    <t>UE=</t>
  </si>
  <si>
    <t xml:space="preserve">RAZEM  </t>
  </si>
  <si>
    <t xml:space="preserve">*Placówka Opiekuńczo - Wychowawcza w Głuchowie </t>
  </si>
  <si>
    <t xml:space="preserve">*PUP  w  Chełmży </t>
  </si>
  <si>
    <t xml:space="preserve">*Starostwo  Powiatowe w  Toruniu </t>
  </si>
  <si>
    <t xml:space="preserve">*Starostwo  Powiatowe  -  stypendia  z  EFS  </t>
  </si>
  <si>
    <t>*Z.SZ.CKU Gronowo-stypendia  z EFS</t>
  </si>
  <si>
    <t>*Z.SZ Chełmża-stypendia  z  EFS</t>
  </si>
  <si>
    <t xml:space="preserve">*DPS Browina </t>
  </si>
  <si>
    <t xml:space="preserve">*Państwowa Szkoła Muzyczna I Stopnia w Chełmży </t>
  </si>
  <si>
    <t xml:space="preserve">*Zespół Szkół  w Chełmży </t>
  </si>
  <si>
    <t xml:space="preserve">Realizacja POW  w  Głuchowie </t>
  </si>
  <si>
    <t>*DPS WIELKA NIESZAWKA</t>
  </si>
  <si>
    <t>*DPS DOBRZEJEWICE</t>
  </si>
  <si>
    <t>*DPS BROWINA</t>
  </si>
  <si>
    <t>*DPS PIGŻA</t>
  </si>
  <si>
    <t xml:space="preserve">*PCPR  w Toruniu </t>
  </si>
  <si>
    <t xml:space="preserve">Realizacja -Szkoła Muzyczna I Stopnia w Chełmży </t>
  </si>
  <si>
    <t>*Starostwo Powiatowe w Toruniu</t>
  </si>
  <si>
    <t xml:space="preserve">*Z.Sz. w Chełmży </t>
  </si>
  <si>
    <t>*Starostwo  Powiatowe  w  Toruniu -Liceum Wieczorowe niepubliczne</t>
  </si>
  <si>
    <t>Realizacja Z.Sz.S. w Chełmży</t>
  </si>
  <si>
    <t xml:space="preserve"> *PZD   w  Toruniu</t>
  </si>
  <si>
    <t>*Z.Sz.CKU  w Gronowie</t>
  </si>
  <si>
    <t xml:space="preserve">Realizacja PCPR w Toruniu </t>
  </si>
  <si>
    <t>Realizacja  Z.Sz.S. w Chełmży</t>
  </si>
  <si>
    <t xml:space="preserve">* Z.Sz. CKU w Gronowie </t>
  </si>
  <si>
    <t xml:space="preserve">*Starostwo Powiatowe  w  Toruniu </t>
  </si>
  <si>
    <t xml:space="preserve">*Z.Sz. S. w Chełmży </t>
  </si>
  <si>
    <t xml:space="preserve">Planowane   wydatki   budżetowe     </t>
  </si>
  <si>
    <t xml:space="preserve">Realizacja -Z.Sz.S w Chełmży </t>
  </si>
  <si>
    <t>*Z.Sz. W  Chełmży</t>
  </si>
  <si>
    <t>*Z.Sz.CKU w  Gronowie</t>
  </si>
  <si>
    <t>*Poradnia Psychologiczno - Pedagogiczna w Chełmży</t>
  </si>
  <si>
    <t xml:space="preserve">*Starostwo Powiatowe   w Toruniu -stypendia  pozostałe </t>
  </si>
  <si>
    <t xml:space="preserve">Realizacja Z.Sz.S w Chełmży </t>
  </si>
  <si>
    <t xml:space="preserve">Realizacja -ŚDS w  Osieku  -  DPS  Dobrzejewice </t>
  </si>
  <si>
    <t xml:space="preserve">Realizacja  PUP  w  Toruniu </t>
  </si>
  <si>
    <t xml:space="preserve">rezerwa  celowa  na  dotacje  na zadania  zlecone w   ramach  ustawy  o  pożytku  publicznym  i  wolontariacie </t>
  </si>
  <si>
    <t xml:space="preserve">Powiat - powiatowy  fundusz  ochrony  środowiska </t>
  </si>
  <si>
    <t xml:space="preserve">Świadczenia  społeczne </t>
  </si>
  <si>
    <t xml:space="preserve">Zakup usług  pozostałych </t>
  </si>
  <si>
    <t xml:space="preserve">DROGI - WNIOSKI  2006  r-Kończewice -po  zmianach </t>
  </si>
  <si>
    <t xml:space="preserve">DROGI - WNIOSKI  2006  r-Ostaszewo-po  zmianach </t>
  </si>
  <si>
    <t xml:space="preserve">DROGI - WNIOSKI  2006  r-TURZNO -po  zmianah </t>
  </si>
  <si>
    <t>Opłaty za korzystanie   ze  środowiska</t>
  </si>
  <si>
    <t xml:space="preserve">Załącznik nr 2 do uchwały Nr XXVI/182/05 Rady Powiatu Toruńskiego </t>
  </si>
  <si>
    <t>z dn. 28.12.2005 r. w  sprawie  Budżetu  Powiatu  Toruńskiego  na  rok  2006  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</si>
</sst>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</numFmts>
  <fonts count="17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0"/>
    </font>
    <font>
      <sz val="9"/>
      <name val="Arial CE"/>
      <family val="0"/>
    </font>
    <font>
      <sz val="5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1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4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 wrapText="1" shrinkToFit="1"/>
    </xf>
    <xf numFmtId="1" fontId="0" fillId="0" borderId="0" xfId="0" applyNumberFormat="1" applyFont="1" applyAlignment="1">
      <alignment horizontal="right" vertical="center" wrapText="1" shrinkToFit="1"/>
    </xf>
    <xf numFmtId="1" fontId="4" fillId="0" borderId="7" xfId="0" applyNumberFormat="1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1" fontId="5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Border="1" applyAlignment="1">
      <alignment horizontal="right" vertical="center" wrapText="1" shrinkToFit="1"/>
    </xf>
    <xf numFmtId="1" fontId="4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0" fillId="0" borderId="0" xfId="0" applyNumberFormat="1" applyFont="1" applyAlignment="1">
      <alignment wrapText="1" shrinkToFit="1"/>
    </xf>
    <xf numFmtId="1" fontId="4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1" fontId="5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1" fontId="0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Border="1" applyAlignment="1">
      <alignment vertical="center" wrapText="1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Alignment="1">
      <alignment horizontal="left" vertical="center" wrapText="1"/>
    </xf>
    <xf numFmtId="1" fontId="1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 shrinkToFit="1"/>
    </xf>
    <xf numFmtId="3" fontId="9" fillId="0" borderId="7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vertical="center" shrinkToFit="1"/>
    </xf>
    <xf numFmtId="3" fontId="10" fillId="0" borderId="0" xfId="0" applyNumberFormat="1" applyFont="1" applyBorder="1" applyAlignment="1">
      <alignment vertical="center" shrinkToFit="1"/>
    </xf>
    <xf numFmtId="3" fontId="8" fillId="0" borderId="0" xfId="0" applyNumberFormat="1" applyFont="1" applyBorder="1" applyAlignment="1">
      <alignment horizontal="right" vertical="center" shrinkToFit="1"/>
    </xf>
    <xf numFmtId="3" fontId="9" fillId="0" borderId="0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3" fontId="9" fillId="0" borderId="0" xfId="0" applyNumberFormat="1" applyFont="1" applyBorder="1" applyAlignment="1">
      <alignment vertical="center" shrinkToFi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vertical="center" shrinkToFit="1"/>
    </xf>
    <xf numFmtId="3" fontId="10" fillId="0" borderId="0" xfId="0" applyNumberFormat="1" applyFont="1" applyAlignment="1">
      <alignment vertical="center" shrinkToFit="1"/>
    </xf>
    <xf numFmtId="0" fontId="8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 shrinkToFit="1"/>
    </xf>
    <xf numFmtId="1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 shrinkToFit="1"/>
    </xf>
    <xf numFmtId="1" fontId="1" fillId="0" borderId="0" xfId="0" applyNumberFormat="1" applyFont="1" applyBorder="1" applyAlignment="1">
      <alignment vertical="center" wrapText="1" shrinkToFi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5" fillId="0" borderId="0" xfId="0" applyNumberFormat="1" applyFont="1" applyAlignment="1">
      <alignment vertical="center" wrapText="1" shrinkToFi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0" xfId="0" applyNumberFormat="1" applyFont="1" applyAlignment="1">
      <alignment wrapText="1"/>
    </xf>
    <xf numFmtId="0" fontId="4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0" fillId="0" borderId="6" xfId="0" applyNumberFormat="1" applyFont="1" applyBorder="1" applyAlignment="1">
      <alignment wrapText="1"/>
    </xf>
    <xf numFmtId="0" fontId="0" fillId="0" borderId="3" xfId="0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1525"/>
  <sheetViews>
    <sheetView tabSelected="1" showOutlineSymbols="0" workbookViewId="0" topLeftCell="A1">
      <selection activeCell="C4" sqref="C4"/>
    </sheetView>
  </sheetViews>
  <sheetFormatPr defaultColWidth="9.00390625" defaultRowHeight="12.75" outlineLevelRow="2" outlineLevelCol="1"/>
  <cols>
    <col min="1" max="1" width="4.625" style="82" bestFit="1" customWidth="1"/>
    <col min="2" max="3" width="7.75390625" style="82" bestFit="1" customWidth="1"/>
    <col min="4" max="4" width="34.625" style="118" customWidth="1"/>
    <col min="5" max="5" width="17.125" style="131" customWidth="1" outlineLevel="1"/>
    <col min="6" max="6" width="15.75390625" style="171" customWidth="1"/>
    <col min="7" max="7" width="13.875" style="160" customWidth="1"/>
    <col min="8" max="8" width="10.125" style="160" customWidth="1"/>
    <col min="9" max="12" width="9.125" style="160" customWidth="1"/>
    <col min="13" max="16384" width="9.125" style="90" customWidth="1"/>
  </cols>
  <sheetData>
    <row r="1" spans="1:4" ht="14.25">
      <c r="A1" s="67"/>
      <c r="B1" s="151" t="s">
        <v>250</v>
      </c>
      <c r="C1" s="67"/>
      <c r="D1" s="98"/>
    </row>
    <row r="2" spans="1:4" ht="14.25">
      <c r="A2" s="67"/>
      <c r="B2" s="151" t="s">
        <v>251</v>
      </c>
      <c r="C2" s="67"/>
      <c r="D2" s="98"/>
    </row>
    <row r="3" spans="1:4" ht="14.25">
      <c r="A3" s="67"/>
      <c r="B3" s="151"/>
      <c r="C3" s="67"/>
      <c r="D3" s="98"/>
    </row>
    <row r="4" spans="1:5" ht="25.5">
      <c r="A4" s="99"/>
      <c r="B4" s="68"/>
      <c r="C4" s="69"/>
      <c r="D4" s="100" t="s">
        <v>194</v>
      </c>
      <c r="E4" s="132"/>
    </row>
    <row r="5" spans="1:5" ht="15" thickBot="1">
      <c r="A5" s="70"/>
      <c r="B5" s="68"/>
      <c r="C5" s="69"/>
      <c r="D5" s="101"/>
      <c r="E5" s="132"/>
    </row>
    <row r="6" spans="1:12" s="91" customFormat="1" ht="45.75" thickBot="1">
      <c r="A6" s="71" t="s">
        <v>0</v>
      </c>
      <c r="B6" s="71" t="s">
        <v>1</v>
      </c>
      <c r="C6" s="72" t="s">
        <v>2</v>
      </c>
      <c r="D6" s="102" t="s">
        <v>3</v>
      </c>
      <c r="E6" s="133" t="s">
        <v>233</v>
      </c>
      <c r="F6" s="195"/>
      <c r="G6" s="193"/>
      <c r="H6" s="193"/>
      <c r="I6" s="194"/>
      <c r="J6" s="194"/>
      <c r="K6" s="193"/>
      <c r="L6" s="193"/>
    </row>
    <row r="7" spans="1:5" ht="14.25">
      <c r="A7" s="103"/>
      <c r="B7" s="103"/>
      <c r="C7" s="104"/>
      <c r="D7" s="105"/>
      <c r="E7" s="134"/>
    </row>
    <row r="8" spans="1:12" s="92" customFormat="1" ht="15">
      <c r="A8" s="73" t="s">
        <v>4</v>
      </c>
      <c r="B8" s="73"/>
      <c r="C8" s="74"/>
      <c r="D8" s="106" t="s">
        <v>5</v>
      </c>
      <c r="E8" s="135">
        <f>E10</f>
        <v>45000</v>
      </c>
      <c r="F8" s="196"/>
      <c r="G8" s="162"/>
      <c r="H8" s="162"/>
      <c r="I8" s="162"/>
      <c r="J8" s="162"/>
      <c r="K8" s="162"/>
      <c r="L8" s="162"/>
    </row>
    <row r="9" spans="1:5" ht="14.25">
      <c r="A9" s="75"/>
      <c r="B9" s="75"/>
      <c r="C9" s="76"/>
      <c r="D9" s="107"/>
      <c r="E9" s="136"/>
    </row>
    <row r="10" spans="1:12" s="91" customFormat="1" ht="25.5">
      <c r="A10" s="75"/>
      <c r="B10" s="77" t="s">
        <v>6</v>
      </c>
      <c r="C10" s="76"/>
      <c r="D10" s="108" t="s">
        <v>7</v>
      </c>
      <c r="E10" s="137">
        <f>SUM(E11:E12)</f>
        <v>45000</v>
      </c>
      <c r="F10" s="197"/>
      <c r="G10" s="161"/>
      <c r="H10" s="161"/>
      <c r="I10" s="161"/>
      <c r="J10" s="161"/>
      <c r="K10" s="161"/>
      <c r="L10" s="161"/>
    </row>
    <row r="11" spans="1:5" ht="14.25" outlineLevel="1">
      <c r="A11" s="75"/>
      <c r="B11" s="75"/>
      <c r="C11" s="76"/>
      <c r="D11" s="107"/>
      <c r="E11" s="136"/>
    </row>
    <row r="12" spans="1:5" ht="14.25" outlineLevel="1">
      <c r="A12" s="75"/>
      <c r="B12" s="75"/>
      <c r="C12" s="76">
        <v>4300</v>
      </c>
      <c r="D12" s="109" t="s">
        <v>90</v>
      </c>
      <c r="E12" s="136">
        <v>45000</v>
      </c>
    </row>
    <row r="13" spans="1:5" ht="14.25">
      <c r="A13" s="75"/>
      <c r="B13" s="75"/>
      <c r="C13" s="76"/>
      <c r="D13" s="110"/>
      <c r="E13" s="136"/>
    </row>
    <row r="14" spans="1:12" s="92" customFormat="1" ht="15">
      <c r="A14" s="73" t="s">
        <v>10</v>
      </c>
      <c r="B14" s="73"/>
      <c r="C14" s="74"/>
      <c r="D14" s="106" t="s">
        <v>11</v>
      </c>
      <c r="E14" s="135">
        <f>E20+E16</f>
        <v>289400</v>
      </c>
      <c r="F14" s="196"/>
      <c r="G14" s="162"/>
      <c r="H14" s="162"/>
      <c r="I14" s="162"/>
      <c r="J14" s="162"/>
      <c r="K14" s="162"/>
      <c r="L14" s="162"/>
    </row>
    <row r="15" spans="1:12" s="93" customFormat="1" ht="14.25" outlineLevel="1">
      <c r="A15" s="73"/>
      <c r="B15" s="73"/>
      <c r="C15" s="74"/>
      <c r="D15" s="106"/>
      <c r="E15" s="138"/>
      <c r="F15" s="198"/>
      <c r="G15" s="163"/>
      <c r="H15" s="163"/>
      <c r="I15" s="163"/>
      <c r="J15" s="163"/>
      <c r="K15" s="163"/>
      <c r="L15" s="163"/>
    </row>
    <row r="16" spans="1:12" s="91" customFormat="1" ht="15" outlineLevel="1">
      <c r="A16" s="77"/>
      <c r="B16" s="77" t="s">
        <v>12</v>
      </c>
      <c r="C16" s="78"/>
      <c r="D16" s="108" t="s">
        <v>13</v>
      </c>
      <c r="E16" s="139">
        <f>SUM(E18:E19)</f>
        <v>250000</v>
      </c>
      <c r="F16" s="197"/>
      <c r="G16" s="161"/>
      <c r="H16" s="161"/>
      <c r="I16" s="161"/>
      <c r="J16" s="161"/>
      <c r="K16" s="161"/>
      <c r="L16" s="161"/>
    </row>
    <row r="17" spans="1:5" ht="14.25" outlineLevel="2">
      <c r="A17" s="77"/>
      <c r="B17" s="77"/>
      <c r="C17" s="78"/>
      <c r="D17" s="108"/>
      <c r="E17" s="21"/>
    </row>
    <row r="18" spans="1:12" s="94" customFormat="1" ht="25.5" outlineLevel="2">
      <c r="A18" s="79"/>
      <c r="B18" s="79"/>
      <c r="C18" s="80">
        <v>3030</v>
      </c>
      <c r="D18" s="111" t="s">
        <v>64</v>
      </c>
      <c r="E18" s="140">
        <v>250000</v>
      </c>
      <c r="F18" s="199"/>
      <c r="G18" s="164"/>
      <c r="H18" s="164"/>
      <c r="I18" s="164"/>
      <c r="J18" s="164"/>
      <c r="K18" s="164"/>
      <c r="L18" s="164"/>
    </row>
    <row r="19" spans="1:12" s="94" customFormat="1" ht="14.25" outlineLevel="2">
      <c r="A19" s="79"/>
      <c r="B19" s="79"/>
      <c r="C19" s="80"/>
      <c r="D19" s="111"/>
      <c r="E19" s="141"/>
      <c r="F19" s="199"/>
      <c r="G19" s="164"/>
      <c r="H19" s="164"/>
      <c r="I19" s="164"/>
      <c r="J19" s="164"/>
      <c r="K19" s="164"/>
      <c r="L19" s="164"/>
    </row>
    <row r="20" spans="1:12" s="91" customFormat="1" ht="15" outlineLevel="1">
      <c r="A20" s="77"/>
      <c r="B20" s="77" t="s">
        <v>15</v>
      </c>
      <c r="C20" s="78"/>
      <c r="D20" s="112" t="s">
        <v>16</v>
      </c>
      <c r="E20" s="139">
        <f>SUM(E22:E23)</f>
        <v>39400</v>
      </c>
      <c r="F20" s="197"/>
      <c r="G20" s="161"/>
      <c r="H20" s="161"/>
      <c r="I20" s="161"/>
      <c r="J20" s="161"/>
      <c r="K20" s="161"/>
      <c r="L20" s="161"/>
    </row>
    <row r="21" spans="1:5" ht="14.25" outlineLevel="1">
      <c r="A21" s="75"/>
      <c r="B21" s="75"/>
      <c r="C21" s="76"/>
      <c r="D21" s="113"/>
      <c r="E21" s="21"/>
    </row>
    <row r="22" spans="1:5" ht="76.5" outlineLevel="1">
      <c r="A22" s="75"/>
      <c r="B22" s="75"/>
      <c r="C22" s="76">
        <v>2830</v>
      </c>
      <c r="D22" s="113" t="s">
        <v>142</v>
      </c>
      <c r="E22" s="21">
        <v>39400</v>
      </c>
    </row>
    <row r="23" spans="1:5" ht="14.25" outlineLevel="1">
      <c r="A23" s="75"/>
      <c r="B23" s="75"/>
      <c r="C23" s="76"/>
      <c r="D23" s="113"/>
      <c r="E23" s="21"/>
    </row>
    <row r="24" spans="1:12" s="92" customFormat="1" ht="15">
      <c r="A24" s="73">
        <v>600</v>
      </c>
      <c r="B24" s="73"/>
      <c r="C24" s="74"/>
      <c r="D24" s="114" t="s">
        <v>17</v>
      </c>
      <c r="E24" s="135">
        <f>E26</f>
        <v>5505455</v>
      </c>
      <c r="F24" s="196"/>
      <c r="G24" s="162"/>
      <c r="H24" s="162"/>
      <c r="I24" s="162"/>
      <c r="J24" s="162"/>
      <c r="K24" s="162"/>
      <c r="L24" s="162"/>
    </row>
    <row r="25" spans="1:5" ht="14.25">
      <c r="A25" s="75"/>
      <c r="B25" s="75"/>
      <c r="C25" s="76"/>
      <c r="D25" s="113"/>
      <c r="E25" s="21"/>
    </row>
    <row r="26" spans="1:5" ht="14.25">
      <c r="A26" s="77"/>
      <c r="B26" s="77">
        <v>60014</v>
      </c>
      <c r="C26" s="78"/>
      <c r="D26" s="112" t="s">
        <v>18</v>
      </c>
      <c r="E26" s="21">
        <f>SUM(E28:E64)</f>
        <v>5505455</v>
      </c>
    </row>
    <row r="27" spans="1:5" ht="14.25" outlineLevel="1">
      <c r="A27" s="75"/>
      <c r="B27" s="75"/>
      <c r="C27" s="76"/>
      <c r="D27" s="113"/>
      <c r="E27" s="21"/>
    </row>
    <row r="28" spans="1:5" ht="25.5" outlineLevel="1">
      <c r="A28" s="81"/>
      <c r="B28" s="81"/>
      <c r="C28" s="69">
        <v>3020</v>
      </c>
      <c r="D28" s="109" t="s">
        <v>156</v>
      </c>
      <c r="E28" s="132">
        <f>19000-4900</f>
        <v>14100</v>
      </c>
    </row>
    <row r="29" spans="1:4" ht="14.25" outlineLevel="1">
      <c r="A29" s="81"/>
      <c r="B29" s="81"/>
      <c r="C29" s="69"/>
      <c r="D29" s="109"/>
    </row>
    <row r="30" spans="1:6" ht="14.25" outlineLevel="1">
      <c r="A30" s="81"/>
      <c r="B30" s="81"/>
      <c r="C30" s="82">
        <v>4010</v>
      </c>
      <c r="D30" s="109" t="s">
        <v>20</v>
      </c>
      <c r="E30" s="132">
        <f>488725-53000-5</f>
        <v>435720</v>
      </c>
      <c r="F30" s="132">
        <f>488725-53000-5</f>
        <v>435720</v>
      </c>
    </row>
    <row r="31" spans="1:5" ht="14.25" outlineLevel="1">
      <c r="A31" s="81"/>
      <c r="B31" s="81"/>
      <c r="D31" s="109"/>
      <c r="E31" s="132"/>
    </row>
    <row r="32" spans="1:7" ht="14.25" outlineLevel="1">
      <c r="A32" s="81"/>
      <c r="B32" s="81"/>
      <c r="C32" s="69">
        <v>4040</v>
      </c>
      <c r="D32" s="109" t="s">
        <v>21</v>
      </c>
      <c r="E32" s="132">
        <v>31500</v>
      </c>
      <c r="G32" s="171"/>
    </row>
    <row r="33" spans="1:13" ht="14.25" outlineLevel="1">
      <c r="A33" s="81"/>
      <c r="B33" s="81"/>
      <c r="C33" s="69"/>
      <c r="D33" s="109"/>
      <c r="E33" s="132"/>
      <c r="G33" s="65" t="s">
        <v>246</v>
      </c>
      <c r="H33" s="181"/>
      <c r="I33" s="181"/>
      <c r="J33" s="181"/>
      <c r="K33" s="181"/>
      <c r="L33" s="181"/>
      <c r="M33" s="181"/>
    </row>
    <row r="34" spans="1:13" ht="15" outlineLevel="1" thickBot="1">
      <c r="A34" s="81"/>
      <c r="B34" s="81"/>
      <c r="C34" s="69">
        <v>4110</v>
      </c>
      <c r="D34" s="109" t="s">
        <v>22</v>
      </c>
      <c r="E34" s="132">
        <f>92800-9500</f>
        <v>83300</v>
      </c>
      <c r="G34" s="181"/>
      <c r="H34" s="181"/>
      <c r="I34" s="181"/>
      <c r="J34" s="181"/>
      <c r="K34" s="181"/>
      <c r="L34" s="181"/>
      <c r="M34" s="181"/>
    </row>
    <row r="35" spans="1:13" ht="15" outlineLevel="1" thickBot="1">
      <c r="A35" s="81"/>
      <c r="B35" s="81"/>
      <c r="C35" s="69"/>
      <c r="D35" s="109" t="s">
        <v>9</v>
      </c>
      <c r="E35" s="132"/>
      <c r="G35" s="182"/>
      <c r="H35" s="182">
        <v>2005</v>
      </c>
      <c r="I35" s="182">
        <v>2006</v>
      </c>
      <c r="J35" s="183" t="s">
        <v>184</v>
      </c>
      <c r="K35" s="181"/>
      <c r="L35" s="181"/>
      <c r="M35" s="181"/>
    </row>
    <row r="36" spans="1:13" ht="14.25" outlineLevel="1">
      <c r="A36" s="81"/>
      <c r="B36" s="81"/>
      <c r="C36" s="69">
        <v>4120</v>
      </c>
      <c r="D36" s="109" t="s">
        <v>23</v>
      </c>
      <c r="E36" s="132">
        <f>12200-1200</f>
        <v>11000</v>
      </c>
      <c r="G36" s="184"/>
      <c r="H36" s="184"/>
      <c r="I36" s="184"/>
      <c r="J36" s="185"/>
      <c r="K36" s="181"/>
      <c r="L36" s="181"/>
      <c r="M36" s="181"/>
    </row>
    <row r="37" spans="1:13" ht="14.25" outlineLevel="1">
      <c r="A37" s="81"/>
      <c r="B37" s="81"/>
      <c r="C37" s="69"/>
      <c r="D37" s="109"/>
      <c r="E37" s="132"/>
      <c r="G37" s="184" t="s">
        <v>181</v>
      </c>
      <c r="H37" s="186">
        <v>83894</v>
      </c>
      <c r="I37" s="186">
        <v>202153</v>
      </c>
      <c r="J37" s="186">
        <f>SUM(H37:I37)</f>
        <v>286047</v>
      </c>
      <c r="K37" s="181"/>
      <c r="L37" s="181">
        <v>286047</v>
      </c>
      <c r="M37" s="181"/>
    </row>
    <row r="38" spans="1:13" ht="14.25" outlineLevel="1">
      <c r="A38" s="81"/>
      <c r="B38" s="81"/>
      <c r="C38" s="69">
        <v>4170</v>
      </c>
      <c r="D38" s="109" t="s">
        <v>169</v>
      </c>
      <c r="E38" s="132">
        <v>3800</v>
      </c>
      <c r="G38" s="184" t="s">
        <v>179</v>
      </c>
      <c r="H38" s="186">
        <v>167787</v>
      </c>
      <c r="I38" s="186">
        <v>404308</v>
      </c>
      <c r="J38" s="186">
        <f>SUM(H38:I38)</f>
        <v>572095</v>
      </c>
      <c r="K38" s="181"/>
      <c r="L38" s="181"/>
      <c r="M38" s="181"/>
    </row>
    <row r="39" spans="1:13" ht="14.25" outlineLevel="1">
      <c r="A39" s="81"/>
      <c r="B39" s="81"/>
      <c r="C39" s="69"/>
      <c r="D39" s="109"/>
      <c r="E39" s="132"/>
      <c r="G39" s="184" t="s">
        <v>186</v>
      </c>
      <c r="H39" s="186">
        <v>27965</v>
      </c>
      <c r="I39" s="186">
        <v>67384</v>
      </c>
      <c r="J39" s="186">
        <f>SUM(H39:I39)</f>
        <v>95349</v>
      </c>
      <c r="K39" s="181"/>
      <c r="L39" s="181"/>
      <c r="M39" s="181"/>
    </row>
    <row r="40" spans="1:13" ht="15" outlineLevel="1" thickBot="1">
      <c r="A40" s="81"/>
      <c r="B40" s="81"/>
      <c r="C40" s="69">
        <v>4210</v>
      </c>
      <c r="D40" s="109" t="s">
        <v>14</v>
      </c>
      <c r="E40" s="132">
        <f>120000-8000</f>
        <v>112000</v>
      </c>
      <c r="G40" s="187" t="s">
        <v>187</v>
      </c>
      <c r="H40" s="188">
        <f>SUM(H37:H39)</f>
        <v>279646</v>
      </c>
      <c r="I40" s="188">
        <f>SUM(I37:I39)</f>
        <v>673845</v>
      </c>
      <c r="J40" s="188">
        <f>SUM(H40:I40)</f>
        <v>953491</v>
      </c>
      <c r="K40" s="181"/>
      <c r="L40" s="181"/>
      <c r="M40" s="181"/>
    </row>
    <row r="41" spans="1:13" ht="14.25" outlineLevel="1">
      <c r="A41" s="81"/>
      <c r="B41" s="81"/>
      <c r="C41" s="69"/>
      <c r="D41" s="109"/>
      <c r="E41" s="132"/>
      <c r="G41" s="181"/>
      <c r="H41" s="181"/>
      <c r="I41" s="181"/>
      <c r="J41" s="181"/>
      <c r="K41" s="181"/>
      <c r="L41" s="181"/>
      <c r="M41" s="181"/>
    </row>
    <row r="42" spans="1:13" ht="14.25" outlineLevel="1">
      <c r="A42" s="81"/>
      <c r="B42" s="81"/>
      <c r="C42" s="69">
        <v>4260</v>
      </c>
      <c r="D42" s="109" t="s">
        <v>24</v>
      </c>
      <c r="E42" s="132">
        <v>19000</v>
      </c>
      <c r="G42" s="181" t="s">
        <v>247</v>
      </c>
      <c r="H42" s="181"/>
      <c r="I42" s="181"/>
      <c r="J42" s="181"/>
      <c r="K42" s="181"/>
      <c r="L42" s="181"/>
      <c r="M42" s="181"/>
    </row>
    <row r="43" spans="1:13" ht="15" outlineLevel="1" thickBot="1">
      <c r="A43" s="81"/>
      <c r="B43" s="81"/>
      <c r="C43" s="69"/>
      <c r="D43" s="109"/>
      <c r="E43" s="132"/>
      <c r="G43" s="181"/>
      <c r="H43" s="181"/>
      <c r="I43" s="181"/>
      <c r="J43" s="181"/>
      <c r="K43" s="181"/>
      <c r="L43" s="181"/>
      <c r="M43" s="181"/>
    </row>
    <row r="44" spans="1:13" ht="15" outlineLevel="1" thickBot="1">
      <c r="A44" s="81"/>
      <c r="B44" s="81"/>
      <c r="C44" s="69">
        <v>4270</v>
      </c>
      <c r="D44" s="109" t="s">
        <v>25</v>
      </c>
      <c r="E44" s="132">
        <v>837000</v>
      </c>
      <c r="G44" s="182"/>
      <c r="H44" s="182">
        <v>2005</v>
      </c>
      <c r="I44" s="182">
        <v>2006</v>
      </c>
      <c r="J44" s="189">
        <v>2007</v>
      </c>
      <c r="K44" s="182" t="s">
        <v>184</v>
      </c>
      <c r="L44" s="181"/>
      <c r="M44" s="181"/>
    </row>
    <row r="45" spans="1:13" ht="14.25" outlineLevel="1">
      <c r="A45" s="81"/>
      <c r="B45" s="81"/>
      <c r="C45" s="69"/>
      <c r="D45" s="109"/>
      <c r="E45" s="132"/>
      <c r="G45" s="184"/>
      <c r="H45" s="184"/>
      <c r="I45" s="184"/>
      <c r="J45" s="190"/>
      <c r="K45" s="184"/>
      <c r="L45" s="181"/>
      <c r="M45" s="181"/>
    </row>
    <row r="46" spans="1:13" ht="14.25" outlineLevel="1">
      <c r="A46" s="81"/>
      <c r="B46" s="81"/>
      <c r="C46" s="69">
        <v>4300</v>
      </c>
      <c r="D46" s="109" t="s">
        <v>90</v>
      </c>
      <c r="E46" s="132">
        <v>1155000</v>
      </c>
      <c r="G46" s="184" t="s">
        <v>181</v>
      </c>
      <c r="H46" s="186">
        <v>62847</v>
      </c>
      <c r="I46" s="186"/>
      <c r="J46" s="191">
        <f>293475-62847</f>
        <v>230628</v>
      </c>
      <c r="K46" s="186">
        <f>SUM(H46:J46)</f>
        <v>293475</v>
      </c>
      <c r="L46" s="181"/>
      <c r="M46" s="181"/>
    </row>
    <row r="47" spans="1:13" ht="14.25" outlineLevel="1">
      <c r="A47" s="81"/>
      <c r="B47" s="81"/>
      <c r="C47" s="69"/>
      <c r="D47" s="109"/>
      <c r="E47" s="132"/>
      <c r="G47" s="184" t="s">
        <v>179</v>
      </c>
      <c r="H47" s="186"/>
      <c r="I47" s="186"/>
      <c r="J47" s="191">
        <v>586950</v>
      </c>
      <c r="K47" s="186">
        <f>SUM(H47:J47)</f>
        <v>586950</v>
      </c>
      <c r="L47" s="181"/>
      <c r="M47" s="181"/>
    </row>
    <row r="48" spans="1:13" ht="25.5" outlineLevel="1">
      <c r="A48" s="81"/>
      <c r="B48" s="81"/>
      <c r="C48" s="69">
        <v>4350</v>
      </c>
      <c r="D48" s="109" t="s">
        <v>191</v>
      </c>
      <c r="E48" s="132">
        <v>1120</v>
      </c>
      <c r="G48" s="184" t="s">
        <v>186</v>
      </c>
      <c r="H48" s="186"/>
      <c r="I48" s="186"/>
      <c r="J48" s="191">
        <v>97824</v>
      </c>
      <c r="K48" s="186">
        <f>SUM(H48:J48)</f>
        <v>97824</v>
      </c>
      <c r="L48" s="181"/>
      <c r="M48" s="181"/>
    </row>
    <row r="49" spans="1:13" ht="15" outlineLevel="1" thickBot="1">
      <c r="A49" s="81"/>
      <c r="B49" s="81"/>
      <c r="C49" s="69"/>
      <c r="D49" s="109"/>
      <c r="E49" s="132"/>
      <c r="G49" s="187" t="s">
        <v>187</v>
      </c>
      <c r="H49" s="188"/>
      <c r="I49" s="188"/>
      <c r="J49" s="192">
        <f>SUM(J46:J48)</f>
        <v>915402</v>
      </c>
      <c r="K49" s="188">
        <f>SUM(K46:K48)</f>
        <v>978249</v>
      </c>
      <c r="L49" s="181"/>
      <c r="M49" s="181"/>
    </row>
    <row r="50" spans="1:13" ht="14.25" outlineLevel="1">
      <c r="A50" s="81"/>
      <c r="B50" s="81"/>
      <c r="C50" s="69">
        <v>4410</v>
      </c>
      <c r="D50" s="109" t="s">
        <v>26</v>
      </c>
      <c r="E50" s="132">
        <v>3350</v>
      </c>
      <c r="G50" s="181"/>
      <c r="H50" s="181"/>
      <c r="I50" s="181"/>
      <c r="J50" s="181"/>
      <c r="K50" s="181"/>
      <c r="L50" s="181"/>
      <c r="M50" s="181"/>
    </row>
    <row r="51" spans="1:13" ht="14.25" outlineLevel="1">
      <c r="A51" s="81"/>
      <c r="B51" s="81"/>
      <c r="C51" s="69"/>
      <c r="D51" s="109"/>
      <c r="E51" s="132"/>
      <c r="G51" s="181" t="s">
        <v>248</v>
      </c>
      <c r="H51" s="181"/>
      <c r="I51" s="181"/>
      <c r="J51" s="181"/>
      <c r="K51" s="181"/>
      <c r="L51" s="181"/>
      <c r="M51" s="181"/>
    </row>
    <row r="52" spans="1:13" ht="15" outlineLevel="1" thickBot="1">
      <c r="A52" s="81"/>
      <c r="B52" s="81"/>
      <c r="C52" s="69">
        <v>4430</v>
      </c>
      <c r="D52" s="109" t="s">
        <v>27</v>
      </c>
      <c r="E52" s="132">
        <v>7800</v>
      </c>
      <c r="G52" s="181"/>
      <c r="H52" s="181"/>
      <c r="I52" s="181"/>
      <c r="J52" s="181"/>
      <c r="K52" s="181"/>
      <c r="L52" s="181"/>
      <c r="M52" s="181"/>
    </row>
    <row r="53" spans="1:13" ht="15" outlineLevel="1" thickBot="1">
      <c r="A53" s="81"/>
      <c r="B53" s="81"/>
      <c r="C53" s="69"/>
      <c r="D53" s="109"/>
      <c r="E53" s="132"/>
      <c r="G53" s="182"/>
      <c r="H53" s="182">
        <v>2005</v>
      </c>
      <c r="I53" s="182">
        <v>2006</v>
      </c>
      <c r="J53" s="183" t="s">
        <v>184</v>
      </c>
      <c r="K53" s="181"/>
      <c r="L53" s="181"/>
      <c r="M53" s="181"/>
    </row>
    <row r="54" spans="1:13" ht="25.5" outlineLevel="1">
      <c r="A54" s="81"/>
      <c r="B54" s="81"/>
      <c r="C54" s="69">
        <v>4440</v>
      </c>
      <c r="D54" s="109" t="s">
        <v>28</v>
      </c>
      <c r="E54" s="132">
        <v>16800</v>
      </c>
      <c r="G54" s="184"/>
      <c r="H54" s="184"/>
      <c r="I54" s="184"/>
      <c r="J54" s="185"/>
      <c r="K54" s="181"/>
      <c r="L54" s="181"/>
      <c r="M54" s="181"/>
    </row>
    <row r="55" spans="1:13" ht="14.25" outlineLevel="1">
      <c r="A55" s="81"/>
      <c r="B55" s="81"/>
      <c r="C55" s="69"/>
      <c r="D55" s="109"/>
      <c r="E55" s="132"/>
      <c r="G55" s="184" t="s">
        <v>181</v>
      </c>
      <c r="H55" s="186"/>
      <c r="I55" s="186">
        <v>264846</v>
      </c>
      <c r="J55" s="186">
        <f>SUM(H55:I55)</f>
        <v>264846</v>
      </c>
      <c r="K55" s="181"/>
      <c r="L55" s="181"/>
      <c r="M55" s="181"/>
    </row>
    <row r="56" spans="1:13" ht="14.25" outlineLevel="1">
      <c r="A56" s="81"/>
      <c r="B56" s="81"/>
      <c r="C56" s="69">
        <v>4480</v>
      </c>
      <c r="D56" s="109" t="s">
        <v>29</v>
      </c>
      <c r="E56" s="132">
        <v>6300</v>
      </c>
      <c r="G56" s="184" t="s">
        <v>179</v>
      </c>
      <c r="H56" s="186"/>
      <c r="I56" s="186">
        <v>529692</v>
      </c>
      <c r="J56" s="186">
        <f>SUM(H56:I56)</f>
        <v>529692</v>
      </c>
      <c r="K56" s="181"/>
      <c r="L56" s="181"/>
      <c r="M56" s="181"/>
    </row>
    <row r="57" spans="1:13" ht="14.25" outlineLevel="1">
      <c r="A57" s="81"/>
      <c r="B57" s="81"/>
      <c r="C57" s="69"/>
      <c r="D57" s="109"/>
      <c r="E57" s="132"/>
      <c r="G57" s="184" t="s">
        <v>186</v>
      </c>
      <c r="H57" s="186"/>
      <c r="I57" s="186">
        <v>88282</v>
      </c>
      <c r="J57" s="186">
        <f>SUM(H57:I57)</f>
        <v>88282</v>
      </c>
      <c r="K57" s="181"/>
      <c r="L57" s="181"/>
      <c r="M57" s="181"/>
    </row>
    <row r="58" spans="1:26" ht="37.5" customHeight="1" outlineLevel="1" thickBot="1">
      <c r="A58" s="81"/>
      <c r="B58" s="81"/>
      <c r="C58" s="82">
        <v>6050</v>
      </c>
      <c r="D58" s="115" t="s">
        <v>162</v>
      </c>
      <c r="E58" s="132">
        <f>435000+300000+350000+100000</f>
        <v>1185000</v>
      </c>
      <c r="G58" s="187" t="s">
        <v>187</v>
      </c>
      <c r="H58" s="188">
        <f>SUM(H55:H57)</f>
        <v>0</v>
      </c>
      <c r="I58" s="188">
        <f>SUM(I55:I57)</f>
        <v>882820</v>
      </c>
      <c r="J58" s="188">
        <f>SUM(H58:I58)</f>
        <v>882820</v>
      </c>
      <c r="K58" s="181"/>
      <c r="L58" s="181"/>
      <c r="M58" s="181"/>
      <c r="V58" s="160" t="s">
        <v>188</v>
      </c>
      <c r="W58" s="160"/>
      <c r="X58" s="160"/>
      <c r="Y58" s="160"/>
      <c r="Z58" s="160"/>
    </row>
    <row r="59" spans="1:26" ht="15" outlineLevel="1" thickBot="1">
      <c r="A59" s="81"/>
      <c r="B59" s="81"/>
      <c r="D59" s="115"/>
      <c r="E59" s="132"/>
      <c r="G59" s="181"/>
      <c r="H59" s="181"/>
      <c r="I59" s="181"/>
      <c r="J59" s="181"/>
      <c r="K59" s="181"/>
      <c r="L59" s="181"/>
      <c r="M59" s="181"/>
      <c r="V59" s="160"/>
      <c r="W59" s="160"/>
      <c r="X59" s="160"/>
      <c r="Y59" s="160"/>
      <c r="Z59" s="160"/>
    </row>
    <row r="60" spans="1:26" ht="26.25" outlineLevel="1" thickBot="1">
      <c r="A60" s="81"/>
      <c r="B60" s="81"/>
      <c r="C60" s="82">
        <v>6058</v>
      </c>
      <c r="D60" s="115" t="s">
        <v>162</v>
      </c>
      <c r="E60" s="132">
        <f>529692+404308</f>
        <v>934000</v>
      </c>
      <c r="F60" s="165"/>
      <c r="G60" s="181"/>
      <c r="H60" s="181"/>
      <c r="I60" s="181"/>
      <c r="J60" s="181"/>
      <c r="K60" s="181"/>
      <c r="L60" s="181"/>
      <c r="M60" s="181"/>
      <c r="V60" s="166"/>
      <c r="W60" s="166">
        <v>2005</v>
      </c>
      <c r="X60" s="166">
        <v>2006</v>
      </c>
      <c r="Y60" s="167"/>
      <c r="Z60" s="167" t="s">
        <v>184</v>
      </c>
    </row>
    <row r="61" spans="1:26" ht="14.25" outlineLevel="1">
      <c r="A61" s="81"/>
      <c r="B61" s="81"/>
      <c r="D61" s="115"/>
      <c r="E61" s="132"/>
      <c r="V61" s="152"/>
      <c r="W61" s="152"/>
      <c r="X61" s="152"/>
      <c r="Y61" s="152"/>
      <c r="Z61" s="168"/>
    </row>
    <row r="62" spans="1:26" ht="25.5" outlineLevel="1">
      <c r="A62" s="81"/>
      <c r="B62" s="81"/>
      <c r="C62" s="82">
        <v>6059</v>
      </c>
      <c r="D62" s="115" t="s">
        <v>162</v>
      </c>
      <c r="E62" s="132">
        <v>622665</v>
      </c>
      <c r="F62" s="165"/>
      <c r="V62" s="152" t="s">
        <v>181</v>
      </c>
      <c r="W62" s="169">
        <v>0</v>
      </c>
      <c r="X62" s="169">
        <f>125920+138926</f>
        <v>264846</v>
      </c>
      <c r="Y62" s="169"/>
      <c r="Z62" s="169">
        <f>SUM(W62:X62)</f>
        <v>264846</v>
      </c>
    </row>
    <row r="63" spans="1:26" ht="14.25" outlineLevel="1">
      <c r="A63" s="81"/>
      <c r="B63" s="81"/>
      <c r="D63" s="115"/>
      <c r="E63" s="132"/>
      <c r="V63" s="152" t="s">
        <v>179</v>
      </c>
      <c r="W63" s="169">
        <v>0</v>
      </c>
      <c r="X63" s="169">
        <f>251841+277851</f>
        <v>529692</v>
      </c>
      <c r="Y63" s="169"/>
      <c r="Z63" s="169">
        <f>SUM(W63:X63)</f>
        <v>529692</v>
      </c>
    </row>
    <row r="64" spans="1:26" ht="25.5" outlineLevel="1">
      <c r="A64" s="81"/>
      <c r="B64" s="81"/>
      <c r="C64" s="82">
        <v>6060</v>
      </c>
      <c r="D64" s="115" t="s">
        <v>164</v>
      </c>
      <c r="E64" s="132">
        <v>26000</v>
      </c>
      <c r="V64" s="152" t="s">
        <v>186</v>
      </c>
      <c r="W64" s="169"/>
      <c r="X64" s="169">
        <f>41973+46309</f>
        <v>88282</v>
      </c>
      <c r="Y64" s="169"/>
      <c r="Z64" s="169">
        <f>SUM(W64:X64)</f>
        <v>88282</v>
      </c>
    </row>
    <row r="65" spans="1:26" ht="14.25">
      <c r="A65" s="81"/>
      <c r="B65" s="81"/>
      <c r="C65" s="129" t="s">
        <v>145</v>
      </c>
      <c r="E65" s="132"/>
      <c r="V65" s="170" t="s">
        <v>184</v>
      </c>
      <c r="W65" s="171">
        <f>SUM(W62:W64)</f>
        <v>0</v>
      </c>
      <c r="X65" s="171">
        <f>SUM(X62:X64)</f>
        <v>882820</v>
      </c>
      <c r="Y65" s="171"/>
      <c r="Z65" s="171">
        <f>SUM(Z62:Z64)</f>
        <v>882820</v>
      </c>
    </row>
    <row r="66" spans="1:26" ht="14.25">
      <c r="A66" s="81"/>
      <c r="B66" s="81"/>
      <c r="D66" s="128" t="s">
        <v>226</v>
      </c>
      <c r="E66" s="132"/>
      <c r="V66" s="160"/>
      <c r="W66" s="160"/>
      <c r="X66" s="160"/>
      <c r="Y66" s="160"/>
      <c r="Z66" s="160"/>
    </row>
    <row r="67" spans="1:26" ht="12.75" customHeight="1">
      <c r="A67" s="81"/>
      <c r="B67" s="81"/>
      <c r="D67" s="115"/>
      <c r="E67" s="132"/>
      <c r="V67" s="160" t="s">
        <v>202</v>
      </c>
      <c r="W67" s="160"/>
      <c r="X67" s="160"/>
      <c r="Y67" s="160"/>
      <c r="Z67" s="160"/>
    </row>
    <row r="68" spans="1:26" ht="15" thickBot="1">
      <c r="A68" s="75"/>
      <c r="B68" s="75"/>
      <c r="C68" s="76"/>
      <c r="D68" s="113" t="s">
        <v>18</v>
      </c>
      <c r="E68" s="21">
        <f>SUM(E70:E106)</f>
        <v>5505101</v>
      </c>
      <c r="V68" s="160"/>
      <c r="W68" s="160"/>
      <c r="X68" s="160"/>
      <c r="Y68" s="160"/>
      <c r="Z68" s="160"/>
    </row>
    <row r="69" spans="1:26" ht="15" outlineLevel="1" thickBot="1">
      <c r="A69" s="75"/>
      <c r="B69" s="75"/>
      <c r="C69" s="76"/>
      <c r="D69" s="113"/>
      <c r="E69" s="21"/>
      <c r="V69" s="166"/>
      <c r="W69" s="166">
        <v>2005</v>
      </c>
      <c r="X69" s="166">
        <v>2006</v>
      </c>
      <c r="Y69" s="167"/>
      <c r="Z69" s="167" t="s">
        <v>184</v>
      </c>
    </row>
    <row r="70" spans="1:26" ht="25.5" outlineLevel="1">
      <c r="A70" s="81"/>
      <c r="B70" s="81"/>
      <c r="C70" s="69">
        <v>3020</v>
      </c>
      <c r="D70" s="109" t="s">
        <v>156</v>
      </c>
      <c r="E70" s="132">
        <f>19000-4900</f>
        <v>14100</v>
      </c>
      <c r="V70" s="152"/>
      <c r="W70" s="152"/>
      <c r="X70" s="152"/>
      <c r="Y70" s="152"/>
      <c r="Z70" s="168"/>
    </row>
    <row r="71" spans="1:26" ht="14.25" outlineLevel="1">
      <c r="A71" s="81"/>
      <c r="B71" s="81"/>
      <c r="C71" s="69"/>
      <c r="D71" s="109"/>
      <c r="V71" s="152" t="s">
        <v>181</v>
      </c>
      <c r="W71" s="169"/>
      <c r="X71" s="169"/>
      <c r="Y71" s="169"/>
      <c r="Z71" s="169"/>
    </row>
    <row r="72" spans="1:26" ht="14.25" outlineLevel="1">
      <c r="A72" s="81"/>
      <c r="B72" s="81"/>
      <c r="C72" s="82">
        <v>4010</v>
      </c>
      <c r="D72" s="109" t="s">
        <v>20</v>
      </c>
      <c r="E72" s="132">
        <v>435720</v>
      </c>
      <c r="M72" s="90" t="s">
        <v>203</v>
      </c>
      <c r="N72" s="96">
        <f>X62+X64+X82+X84</f>
        <v>454524</v>
      </c>
      <c r="V72" s="152" t="s">
        <v>179</v>
      </c>
      <c r="W72" s="169"/>
      <c r="X72" s="169"/>
      <c r="Y72" s="169"/>
      <c r="Z72" s="169"/>
    </row>
    <row r="73" spans="1:26" ht="25.5" outlineLevel="1">
      <c r="A73" s="81"/>
      <c r="B73" s="81"/>
      <c r="D73" s="109"/>
      <c r="E73" s="132"/>
      <c r="M73" s="90" t="s">
        <v>204</v>
      </c>
      <c r="N73" s="96">
        <f>X63+X83</f>
        <v>1101787</v>
      </c>
      <c r="V73" s="152" t="s">
        <v>186</v>
      </c>
      <c r="W73" s="169"/>
      <c r="X73" s="169"/>
      <c r="Y73" s="169"/>
      <c r="Z73" s="169"/>
    </row>
    <row r="74" spans="1:26" ht="15" outlineLevel="1" thickBot="1">
      <c r="A74" s="81"/>
      <c r="B74" s="81"/>
      <c r="C74" s="69">
        <v>4040</v>
      </c>
      <c r="D74" s="109" t="s">
        <v>21</v>
      </c>
      <c r="E74" s="132">
        <v>31500</v>
      </c>
      <c r="M74" s="90" t="s">
        <v>205</v>
      </c>
      <c r="N74" s="96">
        <f>SUM(N72:N73)</f>
        <v>1556311</v>
      </c>
      <c r="V74" s="172" t="s">
        <v>187</v>
      </c>
      <c r="W74" s="173">
        <f>SUM(W71:W73)</f>
        <v>0</v>
      </c>
      <c r="X74" s="173">
        <f>SUM(X71:X73)</f>
        <v>0</v>
      </c>
      <c r="Y74" s="173"/>
      <c r="Z74" s="173"/>
    </row>
    <row r="75" spans="1:26" ht="14.25" outlineLevel="1">
      <c r="A75" s="81"/>
      <c r="B75" s="81"/>
      <c r="C75" s="69"/>
      <c r="D75" s="109"/>
      <c r="E75" s="132"/>
      <c r="V75" s="160"/>
      <c r="W75" s="160"/>
      <c r="X75" s="160"/>
      <c r="Y75" s="160"/>
      <c r="Z75" s="160"/>
    </row>
    <row r="76" spans="1:26" ht="14.25" outlineLevel="1">
      <c r="A76" s="81"/>
      <c r="B76" s="81"/>
      <c r="C76" s="69">
        <v>4110</v>
      </c>
      <c r="D76" s="109" t="s">
        <v>22</v>
      </c>
      <c r="E76" s="132">
        <f>92800-9500</f>
        <v>83300</v>
      </c>
      <c r="N76" s="96"/>
      <c r="V76" s="160"/>
      <c r="W76" s="160"/>
      <c r="X76" s="160"/>
      <c r="Y76" s="160"/>
      <c r="Z76" s="160"/>
    </row>
    <row r="77" spans="1:26" ht="14.25" outlineLevel="1">
      <c r="A77" s="81"/>
      <c r="B77" s="81"/>
      <c r="C77" s="69"/>
      <c r="D77" s="109"/>
      <c r="E77" s="132"/>
      <c r="N77" s="96"/>
      <c r="V77" s="160"/>
      <c r="W77" s="160"/>
      <c r="X77" s="160"/>
      <c r="Y77" s="160"/>
      <c r="Z77" s="160"/>
    </row>
    <row r="78" spans="1:26" ht="28.5" customHeight="1" outlineLevel="1">
      <c r="A78" s="81"/>
      <c r="B78" s="81"/>
      <c r="C78" s="69">
        <v>4120</v>
      </c>
      <c r="D78" s="109" t="s">
        <v>23</v>
      </c>
      <c r="E78" s="132">
        <f>12200-1200</f>
        <v>11000</v>
      </c>
      <c r="N78" s="96"/>
      <c r="V78" s="160" t="s">
        <v>189</v>
      </c>
      <c r="W78" s="160"/>
      <c r="X78" s="160"/>
      <c r="Y78" s="160"/>
      <c r="Z78" s="160"/>
    </row>
    <row r="79" spans="1:26" ht="15" outlineLevel="1" thickBot="1">
      <c r="A79" s="81"/>
      <c r="B79" s="81"/>
      <c r="C79" s="69"/>
      <c r="D79" s="109"/>
      <c r="E79" s="132"/>
      <c r="V79" s="160"/>
      <c r="W79" s="160"/>
      <c r="X79" s="160"/>
      <c r="Y79" s="160"/>
      <c r="Z79" s="160"/>
    </row>
    <row r="80" spans="1:26" ht="15" outlineLevel="1" thickBot="1">
      <c r="A80" s="81"/>
      <c r="B80" s="81"/>
      <c r="C80" s="69">
        <v>4170</v>
      </c>
      <c r="D80" s="109" t="s">
        <v>169</v>
      </c>
      <c r="E80" s="132">
        <v>3800</v>
      </c>
      <c r="V80" s="166"/>
      <c r="W80" s="166">
        <v>2005</v>
      </c>
      <c r="X80" s="166">
        <v>2006</v>
      </c>
      <c r="Y80" s="167"/>
      <c r="Z80" s="167" t="s">
        <v>184</v>
      </c>
    </row>
    <row r="81" spans="1:26" ht="14.25" outlineLevel="1">
      <c r="A81" s="81"/>
      <c r="B81" s="81"/>
      <c r="C81" s="69"/>
      <c r="D81" s="109"/>
      <c r="E81" s="132"/>
      <c r="V81" s="152"/>
      <c r="W81" s="152"/>
      <c r="X81" s="152"/>
      <c r="Y81" s="152"/>
      <c r="Z81" s="168"/>
    </row>
    <row r="82" spans="1:26" ht="14.25" outlineLevel="1">
      <c r="A82" s="81"/>
      <c r="B82" s="81"/>
      <c r="C82" s="69">
        <v>4210</v>
      </c>
      <c r="D82" s="109" t="s">
        <v>14</v>
      </c>
      <c r="E82" s="132">
        <f>120000-8000</f>
        <v>112000</v>
      </c>
      <c r="V82" s="152" t="s">
        <v>181</v>
      </c>
      <c r="W82" s="169">
        <v>280000</v>
      </c>
      <c r="X82" s="169">
        <v>6047</v>
      </c>
      <c r="Y82" s="169"/>
      <c r="Z82" s="169">
        <f>SUM(W82:X82)</f>
        <v>286047</v>
      </c>
    </row>
    <row r="83" spans="1:26" ht="14.25" outlineLevel="1">
      <c r="A83" s="81"/>
      <c r="B83" s="81"/>
      <c r="C83" s="69"/>
      <c r="D83" s="109"/>
      <c r="E83" s="132"/>
      <c r="V83" s="152" t="s">
        <v>179</v>
      </c>
      <c r="W83" s="169">
        <v>0</v>
      </c>
      <c r="X83" s="169">
        <f>293536+278559</f>
        <v>572095</v>
      </c>
      <c r="Y83" s="169"/>
      <c r="Z83" s="169">
        <f>SUM(W83:X83)</f>
        <v>572095</v>
      </c>
    </row>
    <row r="84" spans="1:26" ht="25.5" outlineLevel="1">
      <c r="A84" s="81"/>
      <c r="B84" s="81"/>
      <c r="C84" s="69">
        <v>4260</v>
      </c>
      <c r="D84" s="109" t="s">
        <v>24</v>
      </c>
      <c r="E84" s="132">
        <v>19000</v>
      </c>
      <c r="V84" s="152" t="s">
        <v>186</v>
      </c>
      <c r="W84" s="169">
        <v>0</v>
      </c>
      <c r="X84" s="169">
        <f>48923+46426</f>
        <v>95349</v>
      </c>
      <c r="Y84" s="169"/>
      <c r="Z84" s="169">
        <f>SUM(W84:X84)</f>
        <v>95349</v>
      </c>
    </row>
    <row r="85" spans="1:26" ht="15" outlineLevel="1" thickBot="1">
      <c r="A85" s="81"/>
      <c r="B85" s="81"/>
      <c r="C85" s="69"/>
      <c r="D85" s="109"/>
      <c r="E85" s="132"/>
      <c r="V85" s="172" t="s">
        <v>187</v>
      </c>
      <c r="W85" s="173">
        <f>SUM(W82:W84)</f>
        <v>280000</v>
      </c>
      <c r="X85" s="173">
        <f>SUM(X82:X84)</f>
        <v>673491</v>
      </c>
      <c r="Y85" s="173"/>
      <c r="Z85" s="173">
        <f>SUM(W85:X85)</f>
        <v>953491</v>
      </c>
    </row>
    <row r="86" spans="1:5" ht="14.25" outlineLevel="1">
      <c r="A86" s="81"/>
      <c r="B86" s="81"/>
      <c r="C86" s="69">
        <v>4270</v>
      </c>
      <c r="D86" s="109" t="s">
        <v>25</v>
      </c>
      <c r="E86" s="132">
        <v>837000</v>
      </c>
    </row>
    <row r="87" spans="1:5" ht="14.25" outlineLevel="1">
      <c r="A87" s="81"/>
      <c r="B87" s="81"/>
      <c r="C87" s="69"/>
      <c r="D87" s="109"/>
      <c r="E87" s="132"/>
    </row>
    <row r="88" spans="1:5" ht="14.25" outlineLevel="1">
      <c r="A88" s="81"/>
      <c r="B88" s="81"/>
      <c r="C88" s="69">
        <v>4300</v>
      </c>
      <c r="D88" s="109" t="s">
        <v>90</v>
      </c>
      <c r="E88" s="132">
        <v>1155000</v>
      </c>
    </row>
    <row r="89" spans="1:5" ht="14.25" outlineLevel="1">
      <c r="A89" s="81"/>
      <c r="B89" s="81"/>
      <c r="C89" s="69"/>
      <c r="D89" s="109"/>
      <c r="E89" s="132"/>
    </row>
    <row r="90" spans="1:5" ht="25.5" outlineLevel="1">
      <c r="A90" s="81"/>
      <c r="B90" s="81"/>
      <c r="C90" s="69">
        <v>4350</v>
      </c>
      <c r="D90" s="109" t="s">
        <v>191</v>
      </c>
      <c r="E90" s="132">
        <v>1120</v>
      </c>
    </row>
    <row r="91" spans="1:5" ht="14.25" outlineLevel="1">
      <c r="A91" s="81"/>
      <c r="B91" s="81"/>
      <c r="C91" s="69"/>
      <c r="D91" s="109"/>
      <c r="E91" s="132"/>
    </row>
    <row r="92" spans="1:5" ht="14.25" outlineLevel="1">
      <c r="A92" s="81"/>
      <c r="B92" s="81"/>
      <c r="C92" s="69">
        <v>4410</v>
      </c>
      <c r="D92" s="109" t="s">
        <v>26</v>
      </c>
      <c r="E92" s="132">
        <v>3350</v>
      </c>
    </row>
    <row r="93" spans="1:5" ht="14.25" outlineLevel="1">
      <c r="A93" s="81"/>
      <c r="B93" s="81"/>
      <c r="C93" s="69"/>
      <c r="D93" s="109"/>
      <c r="E93" s="132"/>
    </row>
    <row r="94" spans="1:5" ht="14.25" outlineLevel="1">
      <c r="A94" s="81"/>
      <c r="B94" s="81"/>
      <c r="C94" s="69">
        <v>4430</v>
      </c>
      <c r="D94" s="109" t="s">
        <v>27</v>
      </c>
      <c r="E94" s="132">
        <v>7800</v>
      </c>
    </row>
    <row r="95" spans="1:5" ht="14.25" outlineLevel="1">
      <c r="A95" s="81"/>
      <c r="B95" s="81"/>
      <c r="C95" s="69"/>
      <c r="D95" s="109"/>
      <c r="E95" s="132"/>
    </row>
    <row r="96" spans="1:5" ht="25.5" outlineLevel="1">
      <c r="A96" s="81"/>
      <c r="B96" s="81"/>
      <c r="C96" s="69">
        <v>4440</v>
      </c>
      <c r="D96" s="109" t="s">
        <v>28</v>
      </c>
      <c r="E96" s="132">
        <v>16800</v>
      </c>
    </row>
    <row r="97" spans="1:5" ht="14.25" outlineLevel="1">
      <c r="A97" s="81"/>
      <c r="B97" s="81"/>
      <c r="C97" s="69"/>
      <c r="D97" s="109"/>
      <c r="E97" s="132"/>
    </row>
    <row r="98" spans="1:5" ht="14.25" outlineLevel="1">
      <c r="A98" s="81"/>
      <c r="B98" s="81"/>
      <c r="C98" s="69">
        <v>4480</v>
      </c>
      <c r="D98" s="109" t="s">
        <v>29</v>
      </c>
      <c r="E98" s="132">
        <v>6300</v>
      </c>
    </row>
    <row r="99" spans="1:5" ht="14.25" outlineLevel="1">
      <c r="A99" s="81"/>
      <c r="B99" s="81"/>
      <c r="C99" s="69"/>
      <c r="D99" s="109"/>
      <c r="E99" s="132"/>
    </row>
    <row r="100" spans="1:5" ht="25.5" outlineLevel="1">
      <c r="A100" s="81"/>
      <c r="B100" s="81"/>
      <c r="C100" s="82">
        <v>6050</v>
      </c>
      <c r="D100" s="115" t="s">
        <v>162</v>
      </c>
      <c r="E100" s="132">
        <f>300000+350000+435000+100000</f>
        <v>1185000</v>
      </c>
    </row>
    <row r="101" spans="1:5" ht="14.25" outlineLevel="1">
      <c r="A101" s="81"/>
      <c r="B101" s="81"/>
      <c r="D101" s="115"/>
      <c r="E101" s="132"/>
    </row>
    <row r="102" spans="1:5" ht="25.5" outlineLevel="1">
      <c r="A102" s="81"/>
      <c r="B102" s="81"/>
      <c r="C102" s="82">
        <v>6060</v>
      </c>
      <c r="D102" s="115" t="s">
        <v>160</v>
      </c>
      <c r="E102" s="132">
        <v>26000</v>
      </c>
    </row>
    <row r="103" spans="1:5" ht="14.25" outlineLevel="1">
      <c r="A103" s="81"/>
      <c r="B103" s="81"/>
      <c r="D103" s="115"/>
      <c r="E103" s="132"/>
    </row>
    <row r="104" spans="1:5" ht="25.5" outlineLevel="1">
      <c r="A104" s="81"/>
      <c r="B104" s="81"/>
      <c r="C104" s="130">
        <v>6058</v>
      </c>
      <c r="D104" s="115" t="s">
        <v>162</v>
      </c>
      <c r="E104" s="132">
        <v>1101787</v>
      </c>
    </row>
    <row r="105" spans="1:5" ht="14.25" outlineLevel="1">
      <c r="A105" s="81"/>
      <c r="B105" s="81"/>
      <c r="C105" s="130"/>
      <c r="D105" s="115"/>
      <c r="E105" s="132"/>
    </row>
    <row r="106" spans="1:5" ht="25.5" outlineLevel="1">
      <c r="A106" s="81"/>
      <c r="B106" s="81"/>
      <c r="C106" s="130">
        <v>6059</v>
      </c>
      <c r="D106" s="115" t="s">
        <v>162</v>
      </c>
      <c r="E106" s="132">
        <v>454524</v>
      </c>
    </row>
    <row r="107" spans="1:5" ht="14.25">
      <c r="A107" s="75"/>
      <c r="B107" s="75"/>
      <c r="C107" s="76"/>
      <c r="D107" s="113"/>
      <c r="E107" s="21"/>
    </row>
    <row r="108" spans="1:12" s="92" customFormat="1" ht="15">
      <c r="A108" s="73">
        <v>700</v>
      </c>
      <c r="B108" s="73"/>
      <c r="C108" s="74"/>
      <c r="D108" s="114" t="s">
        <v>30</v>
      </c>
      <c r="E108" s="135">
        <f>E110</f>
        <v>33100</v>
      </c>
      <c r="F108" s="196"/>
      <c r="G108" s="162"/>
      <c r="H108" s="162"/>
      <c r="I108" s="162"/>
      <c r="J108" s="162"/>
      <c r="K108" s="162"/>
      <c r="L108" s="162"/>
    </row>
    <row r="109" spans="1:5" ht="14.25">
      <c r="A109" s="75"/>
      <c r="B109" s="75"/>
      <c r="C109" s="76"/>
      <c r="D109" s="113"/>
      <c r="E109" s="21"/>
    </row>
    <row r="110" spans="1:12" s="91" customFormat="1" ht="25.5">
      <c r="A110" s="77"/>
      <c r="B110" s="77">
        <v>70005</v>
      </c>
      <c r="C110" s="78"/>
      <c r="D110" s="112" t="s">
        <v>31</v>
      </c>
      <c r="E110" s="139">
        <f>SUM(E112:E118)</f>
        <v>33100</v>
      </c>
      <c r="F110" s="197"/>
      <c r="G110" s="161"/>
      <c r="H110" s="161"/>
      <c r="I110" s="161"/>
      <c r="J110" s="161"/>
      <c r="K110" s="161"/>
      <c r="L110" s="161"/>
    </row>
    <row r="111" spans="1:12" s="91" customFormat="1" ht="15">
      <c r="A111" s="77"/>
      <c r="B111" s="77"/>
      <c r="C111" s="78"/>
      <c r="D111" s="112"/>
      <c r="E111" s="139"/>
      <c r="F111" s="197"/>
      <c r="G111" s="161"/>
      <c r="H111" s="161"/>
      <c r="I111" s="161"/>
      <c r="J111" s="161"/>
      <c r="K111" s="161"/>
      <c r="L111" s="161"/>
    </row>
    <row r="112" spans="1:5" ht="14.25" outlineLevel="1">
      <c r="A112" s="81"/>
      <c r="B112" s="81"/>
      <c r="C112" s="69">
        <v>4260</v>
      </c>
      <c r="D112" s="109" t="s">
        <v>24</v>
      </c>
      <c r="E112" s="132">
        <f>E128</f>
        <v>7000</v>
      </c>
    </row>
    <row r="113" spans="1:5" ht="14.25" outlineLevel="1">
      <c r="A113" s="77"/>
      <c r="B113" s="77"/>
      <c r="C113" s="78"/>
      <c r="D113" s="112"/>
      <c r="E113" s="21"/>
    </row>
    <row r="114" spans="1:5" ht="14.25" outlineLevel="1">
      <c r="A114" s="75"/>
      <c r="B114" s="75"/>
      <c r="C114" s="76">
        <v>4270</v>
      </c>
      <c r="D114" s="113" t="s">
        <v>32</v>
      </c>
      <c r="E114" s="21">
        <v>300</v>
      </c>
    </row>
    <row r="115" spans="1:5" ht="14.25" outlineLevel="2">
      <c r="A115" s="81"/>
      <c r="B115" s="81"/>
      <c r="C115" s="69"/>
      <c r="D115" s="109"/>
      <c r="E115" s="132"/>
    </row>
    <row r="116" spans="1:5" ht="14.25" outlineLevel="1">
      <c r="A116" s="75"/>
      <c r="B116" s="75"/>
      <c r="C116" s="76">
        <v>4300</v>
      </c>
      <c r="D116" s="109" t="s">
        <v>90</v>
      </c>
      <c r="E116" s="21">
        <f>E122+E132</f>
        <v>24800</v>
      </c>
    </row>
    <row r="117" spans="1:5" ht="14.25" outlineLevel="1">
      <c r="A117" s="75"/>
      <c r="B117" s="75"/>
      <c r="C117" s="76"/>
      <c r="D117" s="113"/>
      <c r="E117" s="21"/>
    </row>
    <row r="118" spans="1:5" ht="14.25" outlineLevel="1">
      <c r="A118" s="75"/>
      <c r="B118" s="75"/>
      <c r="C118" s="76">
        <v>4480</v>
      </c>
      <c r="D118" s="113" t="s">
        <v>29</v>
      </c>
      <c r="E118" s="21">
        <f>E124</f>
        <v>1000</v>
      </c>
    </row>
    <row r="119" spans="1:5" ht="14.25">
      <c r="A119" s="75"/>
      <c r="B119" s="75"/>
      <c r="C119" s="76"/>
      <c r="D119" s="113" t="s">
        <v>37</v>
      </c>
      <c r="E119" s="21"/>
    </row>
    <row r="120" spans="1:5" ht="41.25" customHeight="1">
      <c r="A120" s="77"/>
      <c r="B120" s="77"/>
      <c r="C120" s="78" t="s">
        <v>55</v>
      </c>
      <c r="D120" s="112" t="s">
        <v>33</v>
      </c>
      <c r="E120" s="21">
        <f>SUM(E122:E124)</f>
        <v>8000</v>
      </c>
    </row>
    <row r="121" spans="1:5" ht="14.25" outlineLevel="1">
      <c r="A121" s="77"/>
      <c r="B121" s="77"/>
      <c r="C121" s="78"/>
      <c r="D121" s="112"/>
      <c r="E121" s="21"/>
    </row>
    <row r="122" spans="1:5" ht="14.25" outlineLevel="1">
      <c r="A122" s="75"/>
      <c r="B122" s="75"/>
      <c r="C122" s="76">
        <v>4300</v>
      </c>
      <c r="D122" s="109" t="s">
        <v>90</v>
      </c>
      <c r="E122" s="21">
        <v>7000</v>
      </c>
    </row>
    <row r="123" spans="1:5" ht="14.25" outlineLevel="1">
      <c r="A123" s="75"/>
      <c r="B123" s="75"/>
      <c r="C123" s="76"/>
      <c r="D123" s="113"/>
      <c r="E123" s="21"/>
    </row>
    <row r="124" spans="1:5" ht="14.25" outlineLevel="1">
      <c r="A124" s="75"/>
      <c r="B124" s="75"/>
      <c r="C124" s="76">
        <v>4480</v>
      </c>
      <c r="D124" s="113" t="s">
        <v>29</v>
      </c>
      <c r="E124" s="21">
        <v>1000</v>
      </c>
    </row>
    <row r="125" spans="1:5" ht="14.25">
      <c r="A125" s="75"/>
      <c r="B125" s="75"/>
      <c r="C125" s="76"/>
      <c r="D125" s="113"/>
      <c r="E125" s="21"/>
    </row>
    <row r="126" spans="1:5" ht="25.5">
      <c r="A126" s="77"/>
      <c r="B126" s="77"/>
      <c r="C126" s="78" t="s">
        <v>55</v>
      </c>
      <c r="D126" s="112" t="s">
        <v>34</v>
      </c>
      <c r="E126" s="21">
        <f>SUM(E127:E132)</f>
        <v>25100</v>
      </c>
    </row>
    <row r="127" spans="1:5" ht="14.25" outlineLevel="1">
      <c r="A127" s="81"/>
      <c r="B127" s="81"/>
      <c r="C127" s="69"/>
      <c r="D127" s="109"/>
      <c r="E127" s="132"/>
    </row>
    <row r="128" spans="1:5" ht="14.25" outlineLevel="1">
      <c r="A128" s="81"/>
      <c r="B128" s="81"/>
      <c r="C128" s="69">
        <v>4260</v>
      </c>
      <c r="D128" s="109" t="s">
        <v>24</v>
      </c>
      <c r="E128" s="132">
        <v>7000</v>
      </c>
    </row>
    <row r="129" spans="1:5" ht="14.25" outlineLevel="1">
      <c r="A129" s="81"/>
      <c r="B129" s="81"/>
      <c r="C129" s="69"/>
      <c r="D129" s="109"/>
      <c r="E129" s="132"/>
    </row>
    <row r="130" spans="1:5" ht="14.25" outlineLevel="1">
      <c r="A130" s="75"/>
      <c r="B130" s="75"/>
      <c r="C130" s="76">
        <v>4270</v>
      </c>
      <c r="D130" s="113" t="s">
        <v>32</v>
      </c>
      <c r="E130" s="21">
        <v>300</v>
      </c>
    </row>
    <row r="131" spans="1:5" ht="14.25" outlineLevel="1">
      <c r="A131" s="75"/>
      <c r="B131" s="75"/>
      <c r="C131" s="76"/>
      <c r="D131" s="113"/>
      <c r="E131" s="21"/>
    </row>
    <row r="132" spans="1:5" ht="14.25" outlineLevel="1">
      <c r="A132" s="77"/>
      <c r="B132" s="77"/>
      <c r="C132" s="76">
        <v>4300</v>
      </c>
      <c r="D132" s="109" t="s">
        <v>90</v>
      </c>
      <c r="E132" s="21">
        <f>600+7200+10000</f>
        <v>17800</v>
      </c>
    </row>
    <row r="133" spans="1:5" ht="14.25">
      <c r="A133" s="75"/>
      <c r="B133" s="75"/>
      <c r="C133" s="76"/>
      <c r="D133" s="113"/>
      <c r="E133" s="21"/>
    </row>
    <row r="134" spans="1:12" s="92" customFormat="1" ht="15">
      <c r="A134" s="73">
        <v>710</v>
      </c>
      <c r="B134" s="73"/>
      <c r="C134" s="74"/>
      <c r="D134" s="114" t="s">
        <v>35</v>
      </c>
      <c r="E134" s="135">
        <f>E136+E149+E177+E145</f>
        <v>303000</v>
      </c>
      <c r="F134" s="196"/>
      <c r="G134" s="162"/>
      <c r="H134" s="162"/>
      <c r="I134" s="162"/>
      <c r="J134" s="162"/>
      <c r="K134" s="162"/>
      <c r="L134" s="162"/>
    </row>
    <row r="135" spans="1:5" ht="14.25">
      <c r="A135" s="75"/>
      <c r="B135" s="75"/>
      <c r="C135" s="76"/>
      <c r="D135" s="113"/>
      <c r="E135" s="21"/>
    </row>
    <row r="136" spans="1:12" s="91" customFormat="1" ht="25.5">
      <c r="A136" s="77"/>
      <c r="B136" s="77">
        <v>71013</v>
      </c>
      <c r="C136" s="78"/>
      <c r="D136" s="112" t="s">
        <v>59</v>
      </c>
      <c r="E136" s="139">
        <f>SUM(E137:E138)</f>
        <v>25000</v>
      </c>
      <c r="F136" s="197"/>
      <c r="G136" s="161"/>
      <c r="H136" s="161"/>
      <c r="I136" s="161"/>
      <c r="J136" s="161"/>
      <c r="K136" s="161"/>
      <c r="L136" s="161"/>
    </row>
    <row r="137" spans="1:5" ht="14.25" outlineLevel="1">
      <c r="A137" s="75"/>
      <c r="B137" s="75"/>
      <c r="C137" s="76"/>
      <c r="D137" s="113"/>
      <c r="E137" s="21"/>
    </row>
    <row r="138" spans="1:5" ht="14.25" outlineLevel="1">
      <c r="A138" s="75"/>
      <c r="B138" s="75"/>
      <c r="C138" s="76">
        <v>4300</v>
      </c>
      <c r="D138" s="109" t="s">
        <v>90</v>
      </c>
      <c r="E138" s="21">
        <v>25000</v>
      </c>
    </row>
    <row r="139" spans="1:5" ht="14.25">
      <c r="A139" s="75"/>
      <c r="B139" s="75"/>
      <c r="C139" s="76"/>
      <c r="D139" s="113"/>
      <c r="E139" s="21"/>
    </row>
    <row r="140" spans="1:5" ht="14.25">
      <c r="A140" s="75"/>
      <c r="B140" s="75"/>
      <c r="C140" s="76" t="s">
        <v>37</v>
      </c>
      <c r="D140" s="113"/>
      <c r="E140" s="21"/>
    </row>
    <row r="141" spans="1:5" ht="25.5">
      <c r="A141" s="77"/>
      <c r="B141" s="77"/>
      <c r="C141" s="78" t="s">
        <v>55</v>
      </c>
      <c r="D141" s="112" t="s">
        <v>38</v>
      </c>
      <c r="E141" s="21">
        <f>SUM(E143)</f>
        <v>25000</v>
      </c>
    </row>
    <row r="142" spans="1:5" ht="14.25">
      <c r="A142" s="77"/>
      <c r="B142" s="77"/>
      <c r="C142" s="78"/>
      <c r="D142" s="112"/>
      <c r="E142" s="21"/>
    </row>
    <row r="143" spans="1:5" ht="14.25">
      <c r="A143" s="75"/>
      <c r="B143" s="75"/>
      <c r="C143" s="76">
        <v>4300</v>
      </c>
      <c r="D143" s="109" t="s">
        <v>90</v>
      </c>
      <c r="E143" s="21">
        <v>25000</v>
      </c>
    </row>
    <row r="144" spans="1:5" ht="14.25">
      <c r="A144" s="77"/>
      <c r="B144" s="77"/>
      <c r="C144" s="78"/>
      <c r="D144" s="112"/>
      <c r="E144" s="21"/>
    </row>
    <row r="145" spans="1:12" s="91" customFormat="1" ht="25.5">
      <c r="A145" s="77"/>
      <c r="B145" s="77">
        <v>71014</v>
      </c>
      <c r="C145" s="78"/>
      <c r="D145" s="112" t="s">
        <v>152</v>
      </c>
      <c r="E145" s="139">
        <f>SUM(E146:E147)</f>
        <v>1200</v>
      </c>
      <c r="F145" s="197"/>
      <c r="G145" s="161"/>
      <c r="H145" s="161"/>
      <c r="I145" s="161"/>
      <c r="J145" s="161"/>
      <c r="K145" s="161"/>
      <c r="L145" s="161"/>
    </row>
    <row r="146" spans="1:5" ht="14.25" outlineLevel="1">
      <c r="A146" s="75"/>
      <c r="B146" s="75"/>
      <c r="C146" s="76"/>
      <c r="D146" s="113"/>
      <c r="E146" s="21"/>
    </row>
    <row r="147" spans="1:5" ht="14.25" outlineLevel="1">
      <c r="A147" s="75"/>
      <c r="B147" s="75"/>
      <c r="C147" s="76">
        <v>4300</v>
      </c>
      <c r="D147" s="109" t="s">
        <v>90</v>
      </c>
      <c r="E147" s="21">
        <v>1200</v>
      </c>
    </row>
    <row r="148" spans="1:5" ht="14.25">
      <c r="A148" s="75"/>
      <c r="B148" s="75"/>
      <c r="C148" s="76"/>
      <c r="D148" s="113"/>
      <c r="E148" s="21"/>
    </row>
    <row r="149" spans="1:12" s="91" customFormat="1" ht="15">
      <c r="A149" s="77"/>
      <c r="B149" s="77">
        <v>71015</v>
      </c>
      <c r="C149" s="78"/>
      <c r="D149" s="112" t="s">
        <v>39</v>
      </c>
      <c r="E149" s="139">
        <f>SUM(E151:E175)</f>
        <v>270900</v>
      </c>
      <c r="F149" s="197"/>
      <c r="G149" s="161"/>
      <c r="H149" s="161"/>
      <c r="I149" s="161"/>
      <c r="J149" s="161"/>
      <c r="K149" s="161"/>
      <c r="L149" s="161"/>
    </row>
    <row r="150" spans="1:12" s="91" customFormat="1" ht="15">
      <c r="A150" s="77"/>
      <c r="B150" s="77"/>
      <c r="C150" s="78"/>
      <c r="D150" s="112"/>
      <c r="E150" s="139"/>
      <c r="F150" s="197"/>
      <c r="G150" s="161"/>
      <c r="H150" s="161"/>
      <c r="I150" s="161"/>
      <c r="J150" s="161"/>
      <c r="K150" s="161"/>
      <c r="L150" s="161"/>
    </row>
    <row r="151" spans="1:5" ht="25.5" outlineLevel="2">
      <c r="A151" s="81"/>
      <c r="B151" s="81"/>
      <c r="C151" s="69">
        <v>3020</v>
      </c>
      <c r="D151" s="109" t="s">
        <v>161</v>
      </c>
      <c r="E151" s="132">
        <v>200</v>
      </c>
    </row>
    <row r="152" spans="1:12" s="91" customFormat="1" ht="15" outlineLevel="1">
      <c r="A152" s="77"/>
      <c r="B152" s="77"/>
      <c r="C152" s="78"/>
      <c r="D152" s="112"/>
      <c r="E152" s="139"/>
      <c r="F152" s="197"/>
      <c r="G152" s="161"/>
      <c r="H152" s="161"/>
      <c r="I152" s="161"/>
      <c r="J152" s="161"/>
      <c r="K152" s="161"/>
      <c r="L152" s="161"/>
    </row>
    <row r="153" spans="1:6" ht="14.25" outlineLevel="1">
      <c r="A153" s="81"/>
      <c r="B153" s="81"/>
      <c r="C153" s="82">
        <v>4010</v>
      </c>
      <c r="D153" s="109" t="s">
        <v>20</v>
      </c>
      <c r="E153" s="132">
        <v>161300</v>
      </c>
      <c r="F153" s="132">
        <v>161300</v>
      </c>
    </row>
    <row r="154" spans="1:5" ht="14.25" outlineLevel="1">
      <c r="A154" s="81"/>
      <c r="B154" s="81"/>
      <c r="D154" s="109"/>
      <c r="E154" s="132"/>
    </row>
    <row r="155" spans="1:5" ht="14.25" outlineLevel="1">
      <c r="A155" s="81"/>
      <c r="B155" s="81"/>
      <c r="C155" s="69">
        <v>4040</v>
      </c>
      <c r="D155" s="109" t="s">
        <v>21</v>
      </c>
      <c r="E155" s="132">
        <v>11300</v>
      </c>
    </row>
    <row r="156" spans="1:5" ht="14.25" outlineLevel="1">
      <c r="A156" s="81"/>
      <c r="B156" s="81"/>
      <c r="C156" s="69"/>
      <c r="D156" s="109"/>
      <c r="E156" s="132"/>
    </row>
    <row r="157" spans="1:5" ht="14.25" outlineLevel="1">
      <c r="A157" s="81"/>
      <c r="B157" s="81"/>
      <c r="C157" s="69">
        <v>4110</v>
      </c>
      <c r="D157" s="109" t="s">
        <v>22</v>
      </c>
      <c r="E157" s="132">
        <v>31400</v>
      </c>
    </row>
    <row r="158" spans="1:5" ht="14.25" outlineLevel="1">
      <c r="A158" s="81"/>
      <c r="B158" s="81"/>
      <c r="C158" s="69"/>
      <c r="D158" s="109"/>
      <c r="E158" s="132"/>
    </row>
    <row r="159" spans="1:5" ht="14.25" outlineLevel="1">
      <c r="A159" s="81"/>
      <c r="B159" s="81"/>
      <c r="C159" s="69">
        <v>4120</v>
      </c>
      <c r="D159" s="109" t="s">
        <v>23</v>
      </c>
      <c r="E159" s="132">
        <v>4200</v>
      </c>
    </row>
    <row r="160" spans="1:5" ht="14.25" outlineLevel="1">
      <c r="A160" s="81"/>
      <c r="B160" s="81"/>
      <c r="C160" s="69"/>
      <c r="D160" s="109"/>
      <c r="E160" s="132"/>
    </row>
    <row r="161" spans="1:5" ht="14.25" outlineLevel="2">
      <c r="A161" s="97"/>
      <c r="B161" s="81"/>
      <c r="C161" s="69">
        <v>4170</v>
      </c>
      <c r="D161" s="109" t="s">
        <v>167</v>
      </c>
      <c r="E161" s="132">
        <v>800</v>
      </c>
    </row>
    <row r="162" spans="1:5" ht="14.25" outlineLevel="1">
      <c r="A162" s="81"/>
      <c r="B162" s="81"/>
      <c r="C162" s="69"/>
      <c r="D162" s="109"/>
      <c r="E162" s="132"/>
    </row>
    <row r="163" spans="1:5" ht="24" customHeight="1" outlineLevel="1">
      <c r="A163" s="81"/>
      <c r="B163" s="81"/>
      <c r="C163" s="69">
        <v>4210</v>
      </c>
      <c r="D163" s="109" t="s">
        <v>14</v>
      </c>
      <c r="E163" s="132">
        <v>9500</v>
      </c>
    </row>
    <row r="164" spans="1:5" ht="14.25" outlineLevel="1">
      <c r="A164" s="81"/>
      <c r="B164" s="81"/>
      <c r="C164" s="69"/>
      <c r="D164" s="109"/>
      <c r="E164" s="132"/>
    </row>
    <row r="165" spans="1:5" ht="14.25" outlineLevel="1">
      <c r="A165" s="81"/>
      <c r="B165" s="81"/>
      <c r="C165" s="69">
        <v>4260</v>
      </c>
      <c r="D165" s="109" t="s">
        <v>24</v>
      </c>
      <c r="E165" s="132">
        <v>3900</v>
      </c>
    </row>
    <row r="166" spans="1:5" ht="14.25" outlineLevel="1">
      <c r="A166" s="81"/>
      <c r="B166" s="81"/>
      <c r="C166" s="69"/>
      <c r="D166" s="109"/>
      <c r="E166" s="132"/>
    </row>
    <row r="167" spans="1:5" ht="14.25" outlineLevel="1">
      <c r="A167" s="81"/>
      <c r="B167" s="81"/>
      <c r="C167" s="69">
        <v>4270</v>
      </c>
      <c r="D167" s="109" t="s">
        <v>32</v>
      </c>
      <c r="E167" s="132">
        <v>300</v>
      </c>
    </row>
    <row r="168" spans="1:5" ht="14.25" outlineLevel="1">
      <c r="A168" s="81"/>
      <c r="B168" s="81"/>
      <c r="C168" s="69"/>
      <c r="D168" s="109"/>
      <c r="E168" s="132"/>
    </row>
    <row r="169" spans="1:5" ht="14.25" outlineLevel="1">
      <c r="A169" s="81"/>
      <c r="B169" s="81"/>
      <c r="C169" s="69">
        <v>4280</v>
      </c>
      <c r="D169" s="109" t="s">
        <v>47</v>
      </c>
      <c r="E169" s="132">
        <v>200</v>
      </c>
    </row>
    <row r="170" spans="1:5" ht="14.25" outlineLevel="1">
      <c r="A170" s="81"/>
      <c r="B170" s="81"/>
      <c r="C170" s="69"/>
      <c r="D170" s="109"/>
      <c r="E170" s="132"/>
    </row>
    <row r="171" spans="1:5" ht="14.25" outlineLevel="1">
      <c r="A171" s="81"/>
      <c r="B171" s="81"/>
      <c r="C171" s="69">
        <v>4300</v>
      </c>
      <c r="D171" s="109" t="s">
        <v>8</v>
      </c>
      <c r="E171" s="132">
        <v>42200</v>
      </c>
    </row>
    <row r="172" spans="1:5" ht="14.25" outlineLevel="1">
      <c r="A172" s="81"/>
      <c r="B172" s="81"/>
      <c r="C172" s="69"/>
      <c r="D172" s="109"/>
      <c r="E172" s="132"/>
    </row>
    <row r="173" spans="1:5" ht="14.25" outlineLevel="1">
      <c r="A173" s="81"/>
      <c r="B173" s="81"/>
      <c r="C173" s="69">
        <v>4410</v>
      </c>
      <c r="D173" s="109" t="s">
        <v>26</v>
      </c>
      <c r="E173" s="132">
        <v>700</v>
      </c>
    </row>
    <row r="174" spans="1:5" ht="14.25" outlineLevel="1">
      <c r="A174" s="81"/>
      <c r="B174" s="81"/>
      <c r="C174" s="69"/>
      <c r="D174" s="109"/>
      <c r="E174" s="132"/>
    </row>
    <row r="175" spans="1:5" ht="25.5" outlineLevel="1">
      <c r="A175" s="81"/>
      <c r="B175" s="81"/>
      <c r="C175" s="69">
        <v>4440</v>
      </c>
      <c r="D175" s="109" t="s">
        <v>28</v>
      </c>
      <c r="E175" s="132">
        <v>4900</v>
      </c>
    </row>
    <row r="176" spans="1:5" ht="14.25">
      <c r="A176" s="81"/>
      <c r="B176" s="81"/>
      <c r="C176" s="69"/>
      <c r="D176" s="109"/>
      <c r="E176" s="132"/>
    </row>
    <row r="177" spans="1:12" s="91" customFormat="1" ht="15">
      <c r="A177" s="77"/>
      <c r="B177" s="77">
        <v>71095</v>
      </c>
      <c r="C177" s="78"/>
      <c r="D177" s="112" t="s">
        <v>71</v>
      </c>
      <c r="E177" s="139">
        <f>SUM(E178:E179)</f>
        <v>5900</v>
      </c>
      <c r="F177" s="197"/>
      <c r="G177" s="161"/>
      <c r="H177" s="161"/>
      <c r="I177" s="161"/>
      <c r="J177" s="161"/>
      <c r="K177" s="161"/>
      <c r="L177" s="161"/>
    </row>
    <row r="178" spans="1:5" ht="14.25" outlineLevel="1">
      <c r="A178" s="75"/>
      <c r="B178" s="75"/>
      <c r="C178" s="76"/>
      <c r="D178" s="113"/>
      <c r="E178" s="21"/>
    </row>
    <row r="179" spans="1:5" ht="14.25" outlineLevel="1">
      <c r="A179" s="75"/>
      <c r="B179" s="75"/>
      <c r="C179" s="76">
        <v>4300</v>
      </c>
      <c r="D179" s="109" t="s">
        <v>90</v>
      </c>
      <c r="E179" s="21">
        <f>5900</f>
        <v>5900</v>
      </c>
    </row>
    <row r="180" spans="1:5" ht="14.25">
      <c r="A180" s="81"/>
      <c r="B180" s="81"/>
      <c r="C180" s="69"/>
      <c r="D180" s="109"/>
      <c r="E180" s="132"/>
    </row>
    <row r="181" spans="1:12" s="92" customFormat="1" ht="15">
      <c r="A181" s="82"/>
      <c r="B181" s="83">
        <v>750</v>
      </c>
      <c r="C181" s="83"/>
      <c r="D181" s="117" t="s">
        <v>165</v>
      </c>
      <c r="E181" s="135">
        <f>E183+E201+E211+E253+E273</f>
        <v>5756700</v>
      </c>
      <c r="F181" s="196"/>
      <c r="G181" s="162"/>
      <c r="H181" s="162"/>
      <c r="I181" s="162"/>
      <c r="J181" s="162"/>
      <c r="K181" s="162"/>
      <c r="L181" s="162"/>
    </row>
    <row r="182" ht="14.25" outlineLevel="1">
      <c r="E182" s="21"/>
    </row>
    <row r="183" spans="1:12" s="91" customFormat="1" ht="15" outlineLevel="1">
      <c r="A183" s="82"/>
      <c r="B183" s="84">
        <v>75011</v>
      </c>
      <c r="C183" s="84"/>
      <c r="D183" s="119" t="s">
        <v>84</v>
      </c>
      <c r="E183" s="139">
        <f>SUM(E184:E199)</f>
        <v>316700</v>
      </c>
      <c r="F183" s="197"/>
      <c r="G183" s="161"/>
      <c r="H183" s="161"/>
      <c r="I183" s="161"/>
      <c r="J183" s="161"/>
      <c r="K183" s="161"/>
      <c r="L183" s="161"/>
    </row>
    <row r="184" spans="1:5" ht="14.25" outlineLevel="2">
      <c r="A184" s="77"/>
      <c r="B184" s="77"/>
      <c r="C184" s="78"/>
      <c r="D184" s="112"/>
      <c r="E184" s="21"/>
    </row>
    <row r="185" spans="1:5" ht="25.5" outlineLevel="2">
      <c r="A185" s="81"/>
      <c r="B185" s="81"/>
      <c r="C185" s="69">
        <v>3020</v>
      </c>
      <c r="D185" s="109" t="s">
        <v>161</v>
      </c>
      <c r="E185" s="132">
        <v>300</v>
      </c>
    </row>
    <row r="186" spans="1:5" ht="14.25" outlineLevel="2">
      <c r="A186" s="77"/>
      <c r="B186" s="77"/>
      <c r="C186" s="78"/>
      <c r="D186" s="112"/>
      <c r="E186" s="21"/>
    </row>
    <row r="187" spans="1:6" ht="14.25" outlineLevel="2">
      <c r="A187" s="81"/>
      <c r="B187" s="81"/>
      <c r="C187" s="82">
        <v>4010</v>
      </c>
      <c r="D187" s="109" t="s">
        <v>20</v>
      </c>
      <c r="E187" s="132">
        <v>240700</v>
      </c>
      <c r="F187" s="132">
        <v>240700</v>
      </c>
    </row>
    <row r="188" spans="1:5" ht="14.25" outlineLevel="2">
      <c r="A188" s="81"/>
      <c r="B188" s="81"/>
      <c r="D188" s="109"/>
      <c r="E188" s="132"/>
    </row>
    <row r="189" spans="1:5" ht="14.25" outlineLevel="2">
      <c r="A189" s="81"/>
      <c r="B189" s="81"/>
      <c r="C189" s="69">
        <v>4040</v>
      </c>
      <c r="D189" s="109" t="s">
        <v>21</v>
      </c>
      <c r="E189" s="132">
        <v>18000</v>
      </c>
    </row>
    <row r="190" spans="1:5" ht="14.25" outlineLevel="2">
      <c r="A190" s="81"/>
      <c r="B190" s="81"/>
      <c r="C190" s="69"/>
      <c r="D190" s="109"/>
      <c r="E190" s="132"/>
    </row>
    <row r="191" spans="1:5" ht="14.25" outlineLevel="2">
      <c r="A191" s="81"/>
      <c r="B191" s="81"/>
      <c r="C191" s="69">
        <v>4110</v>
      </c>
      <c r="D191" s="109" t="s">
        <v>22</v>
      </c>
      <c r="E191" s="132">
        <v>44200</v>
      </c>
    </row>
    <row r="192" spans="1:5" ht="14.25" outlineLevel="2">
      <c r="A192" s="81"/>
      <c r="B192" s="81"/>
      <c r="C192" s="69"/>
      <c r="D192" s="109"/>
      <c r="E192" s="132"/>
    </row>
    <row r="193" spans="1:5" ht="14.25" outlineLevel="2">
      <c r="A193" s="81"/>
      <c r="B193" s="81"/>
      <c r="C193" s="69">
        <v>4120</v>
      </c>
      <c r="D193" s="109" t="s">
        <v>23</v>
      </c>
      <c r="E193" s="132">
        <v>6300</v>
      </c>
    </row>
    <row r="194" spans="1:5" ht="14.25" outlineLevel="2">
      <c r="A194" s="81"/>
      <c r="B194" s="81"/>
      <c r="C194" s="69"/>
      <c r="D194" s="109"/>
      <c r="E194" s="132"/>
    </row>
    <row r="195" spans="1:5" ht="14.25" outlineLevel="2">
      <c r="A195" s="81"/>
      <c r="B195" s="81"/>
      <c r="C195" s="69">
        <v>4280</v>
      </c>
      <c r="D195" s="109" t="s">
        <v>196</v>
      </c>
      <c r="E195" s="132">
        <v>200</v>
      </c>
    </row>
    <row r="196" spans="1:5" ht="14.25" outlineLevel="2">
      <c r="A196" s="81"/>
      <c r="B196" s="81"/>
      <c r="C196" s="69"/>
      <c r="D196" s="109"/>
      <c r="E196" s="132"/>
    </row>
    <row r="197" spans="1:5" ht="14.25" outlineLevel="2">
      <c r="A197" s="81"/>
      <c r="B197" s="81"/>
      <c r="C197" s="69">
        <v>4410</v>
      </c>
      <c r="D197" s="113" t="s">
        <v>26</v>
      </c>
      <c r="E197" s="132">
        <v>1000</v>
      </c>
    </row>
    <row r="198" spans="1:5" ht="14.25" outlineLevel="2">
      <c r="A198" s="81"/>
      <c r="B198" s="81"/>
      <c r="C198" s="69"/>
      <c r="D198" s="109"/>
      <c r="E198" s="132"/>
    </row>
    <row r="199" spans="1:5" ht="25.5" outlineLevel="2">
      <c r="A199" s="81"/>
      <c r="B199" s="81"/>
      <c r="C199" s="69">
        <v>4440</v>
      </c>
      <c r="D199" s="109" t="s">
        <v>28</v>
      </c>
      <c r="E199" s="132">
        <v>6000</v>
      </c>
    </row>
    <row r="200" spans="1:5" ht="14.25" outlineLevel="1">
      <c r="A200" s="75"/>
      <c r="B200" s="75"/>
      <c r="C200" s="76"/>
      <c r="D200" s="113"/>
      <c r="E200" s="132"/>
    </row>
    <row r="201" spans="1:12" s="91" customFormat="1" ht="15" outlineLevel="1">
      <c r="A201" s="77"/>
      <c r="B201" s="77">
        <v>75019</v>
      </c>
      <c r="C201" s="78"/>
      <c r="D201" s="112" t="s">
        <v>42</v>
      </c>
      <c r="E201" s="139">
        <f>SUM(E202:E209)</f>
        <v>360000</v>
      </c>
      <c r="F201" s="197"/>
      <c r="G201" s="161"/>
      <c r="H201" s="161"/>
      <c r="I201" s="161"/>
      <c r="J201" s="161"/>
      <c r="K201" s="161"/>
      <c r="L201" s="161"/>
    </row>
    <row r="202" spans="1:5" ht="14.25" outlineLevel="2">
      <c r="A202" s="75"/>
      <c r="B202" s="75"/>
      <c r="C202" s="76"/>
      <c r="D202" s="113"/>
      <c r="E202" s="21"/>
    </row>
    <row r="203" spans="1:5" ht="25.5" outlineLevel="2">
      <c r="A203" s="75"/>
      <c r="B203" s="75"/>
      <c r="C203" s="76">
        <v>3030</v>
      </c>
      <c r="D203" s="113" t="s">
        <v>43</v>
      </c>
      <c r="E203" s="21">
        <v>349800</v>
      </c>
    </row>
    <row r="204" spans="1:5" ht="14.25" outlineLevel="2">
      <c r="A204" s="75"/>
      <c r="B204" s="75"/>
      <c r="C204" s="76"/>
      <c r="D204" s="113"/>
      <c r="E204" s="21"/>
    </row>
    <row r="205" spans="1:5" ht="14.25" outlineLevel="2">
      <c r="A205" s="75"/>
      <c r="B205" s="75"/>
      <c r="C205" s="76">
        <v>4300</v>
      </c>
      <c r="D205" s="113" t="s">
        <v>36</v>
      </c>
      <c r="E205" s="21">
        <v>4600</v>
      </c>
    </row>
    <row r="206" spans="1:5" ht="14.25" outlineLevel="2">
      <c r="A206" s="75"/>
      <c r="B206" s="75"/>
      <c r="C206" s="76"/>
      <c r="D206" s="113"/>
      <c r="E206" s="21"/>
    </row>
    <row r="207" spans="1:5" ht="14.25" outlineLevel="2">
      <c r="A207" s="75"/>
      <c r="B207" s="75"/>
      <c r="C207" s="76">
        <v>4210</v>
      </c>
      <c r="D207" s="113" t="s">
        <v>14</v>
      </c>
      <c r="E207" s="21">
        <v>4600</v>
      </c>
    </row>
    <row r="208" spans="1:5" ht="14.25" outlineLevel="2">
      <c r="A208" s="75"/>
      <c r="B208" s="75"/>
      <c r="C208" s="76"/>
      <c r="D208" s="113"/>
      <c r="E208" s="21"/>
    </row>
    <row r="209" spans="1:5" ht="14.25" outlineLevel="2">
      <c r="A209" s="75"/>
      <c r="B209" s="75"/>
      <c r="C209" s="76">
        <v>4410</v>
      </c>
      <c r="D209" s="113" t="s">
        <v>26</v>
      </c>
      <c r="E209" s="21">
        <v>1000</v>
      </c>
    </row>
    <row r="210" spans="1:5" ht="14.25" outlineLevel="1">
      <c r="A210" s="75"/>
      <c r="B210" s="75"/>
      <c r="C210" s="76"/>
      <c r="D210" s="113"/>
      <c r="E210" s="21"/>
    </row>
    <row r="211" spans="1:12" s="91" customFormat="1" ht="15" outlineLevel="1">
      <c r="A211" s="77"/>
      <c r="B211" s="77">
        <v>75020</v>
      </c>
      <c r="C211" s="78"/>
      <c r="D211" s="112" t="s">
        <v>44</v>
      </c>
      <c r="E211" s="139">
        <f>SUM(E213:E252)</f>
        <v>4991500</v>
      </c>
      <c r="F211" s="197"/>
      <c r="G211" s="161"/>
      <c r="H211" s="161"/>
      <c r="I211" s="161"/>
      <c r="J211" s="161"/>
      <c r="K211" s="161"/>
      <c r="L211" s="161"/>
    </row>
    <row r="212" spans="1:5" ht="14.25" outlineLevel="2">
      <c r="A212" s="75"/>
      <c r="B212" s="75"/>
      <c r="C212" s="76"/>
      <c r="D212" s="113"/>
      <c r="E212" s="132"/>
    </row>
    <row r="213" spans="1:5" ht="51" outlineLevel="2">
      <c r="A213" s="75"/>
      <c r="B213" s="75"/>
      <c r="C213" s="76">
        <v>2900</v>
      </c>
      <c r="D213" s="113" t="s">
        <v>60</v>
      </c>
      <c r="E213" s="21">
        <v>6600</v>
      </c>
    </row>
    <row r="214" spans="1:5" ht="14.25" outlineLevel="2">
      <c r="A214" s="75"/>
      <c r="B214" s="75"/>
      <c r="C214" s="76"/>
      <c r="D214" s="113"/>
      <c r="E214" s="21"/>
    </row>
    <row r="215" spans="1:5" ht="25.5" outlineLevel="2">
      <c r="A215" s="97"/>
      <c r="B215" s="81"/>
      <c r="C215" s="69">
        <v>3020</v>
      </c>
      <c r="D215" s="109" t="s">
        <v>161</v>
      </c>
      <c r="E215" s="132">
        <v>8500</v>
      </c>
    </row>
    <row r="216" spans="1:5" ht="14.25" outlineLevel="2">
      <c r="A216" s="97"/>
      <c r="B216" s="81"/>
      <c r="C216" s="69"/>
      <c r="D216" s="109"/>
      <c r="E216" s="132"/>
    </row>
    <row r="217" spans="1:5" ht="14.25" outlineLevel="2">
      <c r="A217" s="97"/>
      <c r="B217" s="81"/>
      <c r="C217" s="69">
        <v>3250</v>
      </c>
      <c r="D217" s="109" t="s">
        <v>45</v>
      </c>
      <c r="E217" s="132">
        <v>11000</v>
      </c>
    </row>
    <row r="218" spans="1:5" ht="14.25" outlineLevel="2">
      <c r="A218" s="97"/>
      <c r="B218" s="81"/>
      <c r="C218" s="69"/>
      <c r="D218" s="109"/>
      <c r="E218" s="132"/>
    </row>
    <row r="219" spans="1:6" ht="14.25" outlineLevel="2">
      <c r="A219" s="97"/>
      <c r="B219" s="81"/>
      <c r="C219" s="82">
        <v>4010</v>
      </c>
      <c r="D219" s="109" t="s">
        <v>20</v>
      </c>
      <c r="E219" s="132">
        <v>2355700</v>
      </c>
      <c r="F219" s="132">
        <v>2355700</v>
      </c>
    </row>
    <row r="220" spans="1:4" ht="14.25" outlineLevel="2">
      <c r="A220" s="97"/>
      <c r="B220" s="81"/>
      <c r="D220" s="109"/>
    </row>
    <row r="221" spans="1:5" ht="14.25" outlineLevel="2">
      <c r="A221" s="97"/>
      <c r="B221" s="81"/>
      <c r="C221" s="69">
        <v>4040</v>
      </c>
      <c r="D221" s="109" t="s">
        <v>21</v>
      </c>
      <c r="E221" s="132">
        <v>131000</v>
      </c>
    </row>
    <row r="222" spans="1:5" ht="14.25" outlineLevel="2">
      <c r="A222" s="97"/>
      <c r="B222" s="81"/>
      <c r="C222" s="69"/>
      <c r="D222" s="109"/>
      <c r="E222" s="132"/>
    </row>
    <row r="223" spans="1:5" ht="14.25" outlineLevel="2">
      <c r="A223" s="97"/>
      <c r="B223" s="81"/>
      <c r="C223" s="69">
        <v>4110</v>
      </c>
      <c r="D223" s="109" t="s">
        <v>22</v>
      </c>
      <c r="E223" s="132">
        <v>424500</v>
      </c>
    </row>
    <row r="224" spans="1:5" ht="14.25" outlineLevel="2">
      <c r="A224" s="97"/>
      <c r="B224" s="81"/>
      <c r="C224" s="69"/>
      <c r="D224" s="109"/>
      <c r="E224" s="132"/>
    </row>
    <row r="225" spans="1:5" ht="14.25" outlineLevel="2">
      <c r="A225" s="97"/>
      <c r="B225" s="81"/>
      <c r="C225" s="69">
        <v>4120</v>
      </c>
      <c r="D225" s="109" t="s">
        <v>23</v>
      </c>
      <c r="E225" s="132">
        <v>60200</v>
      </c>
    </row>
    <row r="226" spans="1:5" ht="14.25" outlineLevel="2">
      <c r="A226" s="97"/>
      <c r="B226" s="81"/>
      <c r="C226" s="69"/>
      <c r="D226" s="109"/>
      <c r="E226" s="132"/>
    </row>
    <row r="227" spans="1:5" ht="14.25" outlineLevel="2">
      <c r="A227" s="97"/>
      <c r="B227" s="81"/>
      <c r="C227" s="69">
        <v>4170</v>
      </c>
      <c r="D227" s="109" t="s">
        <v>167</v>
      </c>
      <c r="E227" s="132">
        <v>5200</v>
      </c>
    </row>
    <row r="228" spans="1:5" ht="14.25" outlineLevel="2">
      <c r="A228" s="97"/>
      <c r="B228" s="81"/>
      <c r="C228" s="69"/>
      <c r="D228" s="109"/>
      <c r="E228" s="132"/>
    </row>
    <row r="229" spans="1:5" ht="14.25" outlineLevel="2">
      <c r="A229" s="97"/>
      <c r="B229" s="81"/>
      <c r="C229" s="69">
        <v>4210</v>
      </c>
      <c r="D229" s="109" t="s">
        <v>14</v>
      </c>
      <c r="E229" s="132">
        <v>786000</v>
      </c>
    </row>
    <row r="230" spans="1:5" ht="14.25" outlineLevel="2">
      <c r="A230" s="97"/>
      <c r="B230" s="81"/>
      <c r="C230" s="69"/>
      <c r="D230" s="109"/>
      <c r="E230" s="132"/>
    </row>
    <row r="231" spans="1:5" ht="14.25" outlineLevel="2">
      <c r="A231" s="97"/>
      <c r="B231" s="81"/>
      <c r="C231" s="69">
        <v>4260</v>
      </c>
      <c r="D231" s="109" t="s">
        <v>24</v>
      </c>
      <c r="E231" s="132">
        <v>188000</v>
      </c>
    </row>
    <row r="232" spans="1:5" ht="14.25" outlineLevel="2">
      <c r="A232" s="81"/>
      <c r="B232" s="81"/>
      <c r="C232" s="69"/>
      <c r="D232" s="109"/>
      <c r="E232" s="132"/>
    </row>
    <row r="233" spans="1:5" ht="14.25" outlineLevel="2">
      <c r="A233" s="81"/>
      <c r="B233" s="81"/>
      <c r="C233" s="69">
        <v>4270</v>
      </c>
      <c r="D233" s="109" t="s">
        <v>25</v>
      </c>
      <c r="E233" s="132">
        <v>36000</v>
      </c>
    </row>
    <row r="234" spans="1:5" ht="14.25" outlineLevel="2">
      <c r="A234" s="81"/>
      <c r="B234" s="81"/>
      <c r="C234" s="69"/>
      <c r="D234" s="120"/>
      <c r="E234" s="132"/>
    </row>
    <row r="235" spans="1:5" ht="14.25" outlineLevel="2">
      <c r="A235" s="81"/>
      <c r="B235" s="81"/>
      <c r="C235" s="69">
        <v>4280</v>
      </c>
      <c r="D235" s="120" t="s">
        <v>102</v>
      </c>
      <c r="E235" s="132">
        <v>1500</v>
      </c>
    </row>
    <row r="236" spans="1:5" ht="14.25" outlineLevel="2">
      <c r="A236" s="81"/>
      <c r="B236" s="81"/>
      <c r="C236" s="69"/>
      <c r="D236" s="120"/>
      <c r="E236" s="132"/>
    </row>
    <row r="237" spans="1:5" ht="14.25" outlineLevel="2">
      <c r="A237" s="81"/>
      <c r="B237" s="81"/>
      <c r="C237" s="69">
        <v>4300</v>
      </c>
      <c r="D237" s="109" t="s">
        <v>90</v>
      </c>
      <c r="E237" s="132">
        <v>682500</v>
      </c>
    </row>
    <row r="238" spans="1:5" ht="14.25" outlineLevel="2">
      <c r="A238" s="81"/>
      <c r="B238" s="81"/>
      <c r="C238" s="69"/>
      <c r="D238" s="109"/>
      <c r="E238" s="132"/>
    </row>
    <row r="239" spans="1:5" ht="25.5" outlineLevel="2">
      <c r="A239" s="81"/>
      <c r="B239" s="81"/>
      <c r="C239" s="69">
        <v>4350</v>
      </c>
      <c r="D239" s="109" t="s">
        <v>191</v>
      </c>
      <c r="E239" s="132">
        <v>33000</v>
      </c>
    </row>
    <row r="240" spans="1:5" ht="14.25" outlineLevel="2">
      <c r="A240" s="81"/>
      <c r="B240" s="81"/>
      <c r="C240" s="69"/>
      <c r="D240" s="109"/>
      <c r="E240" s="132"/>
    </row>
    <row r="241" spans="1:5" ht="14.25" outlineLevel="2">
      <c r="A241" s="81"/>
      <c r="B241" s="81"/>
      <c r="C241" s="69">
        <v>4410</v>
      </c>
      <c r="D241" s="109" t="s">
        <v>26</v>
      </c>
      <c r="E241" s="132">
        <v>22500</v>
      </c>
    </row>
    <row r="242" spans="1:5" ht="14.25" outlineLevel="2">
      <c r="A242" s="81"/>
      <c r="B242" s="81"/>
      <c r="C242" s="69"/>
      <c r="D242" s="109"/>
      <c r="E242" s="132"/>
    </row>
    <row r="243" spans="1:5" ht="14.25" outlineLevel="2">
      <c r="A243" s="81"/>
      <c r="B243" s="81"/>
      <c r="C243" s="69">
        <v>4420</v>
      </c>
      <c r="D243" s="109" t="s">
        <v>173</v>
      </c>
      <c r="E243" s="132">
        <v>5000</v>
      </c>
    </row>
    <row r="244" spans="1:5" ht="14.25" outlineLevel="2">
      <c r="A244" s="81"/>
      <c r="B244" s="81"/>
      <c r="C244" s="69"/>
      <c r="D244" s="109"/>
      <c r="E244" s="132"/>
    </row>
    <row r="245" spans="1:5" ht="14.25" outlineLevel="2">
      <c r="A245" s="81"/>
      <c r="B245" s="81"/>
      <c r="C245" s="69">
        <v>4430</v>
      </c>
      <c r="D245" s="109" t="s">
        <v>27</v>
      </c>
      <c r="E245" s="132">
        <v>11000</v>
      </c>
    </row>
    <row r="246" spans="1:5" ht="14.25" outlineLevel="2">
      <c r="A246" s="81"/>
      <c r="B246" s="81"/>
      <c r="C246" s="69"/>
      <c r="D246" s="109"/>
      <c r="E246" s="132"/>
    </row>
    <row r="247" spans="1:5" ht="25.5" outlineLevel="2">
      <c r="A247" s="81"/>
      <c r="B247" s="81"/>
      <c r="C247" s="69">
        <v>4440</v>
      </c>
      <c r="D247" s="109" t="s">
        <v>28</v>
      </c>
      <c r="E247" s="132">
        <v>58300</v>
      </c>
    </row>
    <row r="248" spans="1:5" ht="14.25" outlineLevel="2">
      <c r="A248" s="81"/>
      <c r="B248" s="81"/>
      <c r="C248" s="69"/>
      <c r="D248" s="109"/>
      <c r="E248" s="132"/>
    </row>
    <row r="249" spans="1:5" ht="25.5" outlineLevel="2">
      <c r="A249" s="81"/>
      <c r="B249" s="81"/>
      <c r="C249" s="69">
        <v>6050</v>
      </c>
      <c r="D249" s="115" t="s">
        <v>195</v>
      </c>
      <c r="E249" s="132">
        <v>120000</v>
      </c>
    </row>
    <row r="250" spans="1:5" ht="14.25" outlineLevel="2">
      <c r="A250" s="81"/>
      <c r="B250" s="81"/>
      <c r="C250" s="69"/>
      <c r="D250" s="109"/>
      <c r="E250" s="132"/>
    </row>
    <row r="251" spans="1:5" ht="25.5" outlineLevel="2">
      <c r="A251" s="81"/>
      <c r="B251" s="81"/>
      <c r="C251" s="82">
        <v>6060</v>
      </c>
      <c r="D251" s="115" t="s">
        <v>160</v>
      </c>
      <c r="E251" s="132">
        <v>45000</v>
      </c>
    </row>
    <row r="252" spans="1:5" ht="14.25" outlineLevel="2">
      <c r="A252" s="81"/>
      <c r="B252" s="81"/>
      <c r="C252" s="69"/>
      <c r="D252" s="109"/>
      <c r="E252" s="132"/>
    </row>
    <row r="253" spans="1:12" s="91" customFormat="1" ht="15" outlineLevel="1">
      <c r="A253" s="85"/>
      <c r="B253" s="85">
        <v>75045</v>
      </c>
      <c r="C253" s="86"/>
      <c r="D253" s="95" t="s">
        <v>46</v>
      </c>
      <c r="E253" s="142">
        <f>SUM(E255:E271)</f>
        <v>53000</v>
      </c>
      <c r="F253" s="197"/>
      <c r="G253" s="161"/>
      <c r="H253" s="161"/>
      <c r="I253" s="161"/>
      <c r="J253" s="161"/>
      <c r="K253" s="161"/>
      <c r="L253" s="161"/>
    </row>
    <row r="254" spans="1:5" ht="14.25" outlineLevel="2">
      <c r="A254" s="85"/>
      <c r="B254" s="85"/>
      <c r="C254" s="86"/>
      <c r="D254" s="95"/>
      <c r="E254" s="132"/>
    </row>
    <row r="255" spans="1:5" ht="25.5" outlineLevel="2">
      <c r="A255" s="81"/>
      <c r="B255" s="81"/>
      <c r="C255" s="69">
        <v>3030</v>
      </c>
      <c r="D255" s="109" t="s">
        <v>43</v>
      </c>
      <c r="E255" s="132">
        <v>8900</v>
      </c>
    </row>
    <row r="256" spans="1:5" ht="14.25" outlineLevel="2">
      <c r="A256" s="81"/>
      <c r="B256" s="81"/>
      <c r="C256" s="69"/>
      <c r="D256" s="109"/>
      <c r="E256" s="132"/>
    </row>
    <row r="257" spans="1:5" ht="14.25" outlineLevel="2">
      <c r="A257" s="81"/>
      <c r="B257" s="81"/>
      <c r="C257" s="69">
        <v>4110</v>
      </c>
      <c r="D257" s="109" t="s">
        <v>22</v>
      </c>
      <c r="E257" s="132">
        <v>800</v>
      </c>
    </row>
    <row r="258" spans="1:5" ht="14.25" outlineLevel="2">
      <c r="A258" s="81"/>
      <c r="B258" s="81"/>
      <c r="C258" s="69"/>
      <c r="D258" s="109"/>
      <c r="E258" s="132"/>
    </row>
    <row r="259" spans="1:5" ht="14.25" outlineLevel="2">
      <c r="A259" s="81"/>
      <c r="B259" s="81"/>
      <c r="C259" s="69">
        <v>4170</v>
      </c>
      <c r="D259" s="109" t="s">
        <v>167</v>
      </c>
      <c r="E259" s="132">
        <v>4400</v>
      </c>
    </row>
    <row r="260" spans="1:5" ht="14.25" outlineLevel="2">
      <c r="A260" s="81"/>
      <c r="B260" s="81"/>
      <c r="C260" s="69"/>
      <c r="D260" s="109"/>
      <c r="E260" s="132"/>
    </row>
    <row r="261" spans="1:5" ht="14.25" outlineLevel="2">
      <c r="A261" s="81"/>
      <c r="B261" s="81"/>
      <c r="C261" s="69">
        <v>4120</v>
      </c>
      <c r="D261" s="109" t="s">
        <v>23</v>
      </c>
      <c r="E261" s="132">
        <v>100</v>
      </c>
    </row>
    <row r="262" spans="1:5" ht="14.25" outlineLevel="2">
      <c r="A262" s="81"/>
      <c r="B262" s="81"/>
      <c r="C262" s="69"/>
      <c r="D262" s="109"/>
      <c r="E262" s="132"/>
    </row>
    <row r="263" spans="1:5" ht="14.25" outlineLevel="2">
      <c r="A263" s="81"/>
      <c r="B263" s="81"/>
      <c r="C263" s="69">
        <v>4210</v>
      </c>
      <c r="D263" s="109" t="s">
        <v>14</v>
      </c>
      <c r="E263" s="132">
        <v>15000</v>
      </c>
    </row>
    <row r="264" spans="1:5" ht="14.25" outlineLevel="2">
      <c r="A264" s="81"/>
      <c r="B264" s="81"/>
      <c r="C264" s="69"/>
      <c r="D264" s="109"/>
      <c r="E264" s="132"/>
    </row>
    <row r="265" spans="1:5" ht="14.25" outlineLevel="2">
      <c r="A265" s="81"/>
      <c r="B265" s="81"/>
      <c r="C265" s="69">
        <v>4270</v>
      </c>
      <c r="D265" s="109" t="s">
        <v>25</v>
      </c>
      <c r="E265" s="132">
        <v>1700</v>
      </c>
    </row>
    <row r="266" spans="1:4" ht="14.25" outlineLevel="2">
      <c r="A266" s="81"/>
      <c r="B266" s="81"/>
      <c r="C266" s="69"/>
      <c r="D266" s="109"/>
    </row>
    <row r="267" spans="1:5" ht="14.25" outlineLevel="2">
      <c r="A267" s="81"/>
      <c r="B267" s="81"/>
      <c r="C267" s="69">
        <v>4280</v>
      </c>
      <c r="D267" s="109" t="s">
        <v>47</v>
      </c>
      <c r="E267" s="132">
        <v>18000</v>
      </c>
    </row>
    <row r="268" spans="1:5" ht="14.25" outlineLevel="2">
      <c r="A268" s="81"/>
      <c r="B268" s="81"/>
      <c r="C268" s="69"/>
      <c r="D268" s="109"/>
      <c r="E268" s="132"/>
    </row>
    <row r="269" spans="1:5" ht="14.25" outlineLevel="2">
      <c r="A269" s="81"/>
      <c r="B269" s="81"/>
      <c r="C269" s="69">
        <v>4300</v>
      </c>
      <c r="D269" s="109" t="s">
        <v>90</v>
      </c>
      <c r="E269" s="132">
        <v>4000</v>
      </c>
    </row>
    <row r="270" spans="1:5" ht="14.25" outlineLevel="2">
      <c r="A270" s="81"/>
      <c r="B270" s="81"/>
      <c r="C270" s="69"/>
      <c r="D270" s="109"/>
      <c r="E270" s="132"/>
    </row>
    <row r="271" spans="1:5" ht="14.25" outlineLevel="2">
      <c r="A271" s="81"/>
      <c r="B271" s="81"/>
      <c r="C271" s="69">
        <v>4410</v>
      </c>
      <c r="D271" s="109" t="s">
        <v>91</v>
      </c>
      <c r="E271" s="132">
        <v>100</v>
      </c>
    </row>
    <row r="272" spans="1:5" ht="14.25" outlineLevel="2">
      <c r="A272" s="81"/>
      <c r="B272" s="81"/>
      <c r="C272" s="69"/>
      <c r="D272" s="109"/>
      <c r="E272" s="132"/>
    </row>
    <row r="273" spans="1:12" s="91" customFormat="1" ht="25.5" outlineLevel="1">
      <c r="A273" s="85"/>
      <c r="B273" s="85">
        <v>75075</v>
      </c>
      <c r="C273" s="86"/>
      <c r="D273" s="95" t="s">
        <v>190</v>
      </c>
      <c r="E273" s="142">
        <f>SUM(E275:E277)</f>
        <v>35500</v>
      </c>
      <c r="F273" s="197"/>
      <c r="G273" s="161"/>
      <c r="H273" s="161"/>
      <c r="I273" s="161"/>
      <c r="J273" s="161"/>
      <c r="K273" s="161"/>
      <c r="L273" s="161"/>
    </row>
    <row r="274" spans="1:5" ht="14.25" outlineLevel="2">
      <c r="A274" s="81"/>
      <c r="B274" s="81"/>
      <c r="C274" s="69"/>
      <c r="D274" s="109"/>
      <c r="E274" s="132"/>
    </row>
    <row r="275" spans="1:5" ht="14.25" outlineLevel="2">
      <c r="A275" s="81"/>
      <c r="B275" s="81"/>
      <c r="C275" s="69">
        <v>4210</v>
      </c>
      <c r="D275" s="109" t="s">
        <v>14</v>
      </c>
      <c r="E275" s="132">
        <v>7500</v>
      </c>
    </row>
    <row r="276" spans="1:5" ht="14.25" outlineLevel="2">
      <c r="A276" s="81"/>
      <c r="B276" s="81"/>
      <c r="C276" s="69"/>
      <c r="D276" s="109"/>
      <c r="E276" s="132"/>
    </row>
    <row r="277" spans="1:5" ht="14.25" outlineLevel="2">
      <c r="A277" s="81"/>
      <c r="B277" s="81"/>
      <c r="C277" s="69">
        <v>4300</v>
      </c>
      <c r="D277" s="109" t="s">
        <v>90</v>
      </c>
      <c r="E277" s="132">
        <v>28000</v>
      </c>
    </row>
    <row r="278" spans="1:5" ht="14.25">
      <c r="A278" s="81"/>
      <c r="B278" s="81"/>
      <c r="C278" s="69"/>
      <c r="D278" s="109"/>
      <c r="E278" s="132"/>
    </row>
    <row r="279" spans="1:12" s="92" customFormat="1" ht="25.5">
      <c r="A279" s="81">
        <v>754</v>
      </c>
      <c r="B279" s="81"/>
      <c r="C279" s="69"/>
      <c r="D279" s="121" t="s">
        <v>63</v>
      </c>
      <c r="E279" s="143">
        <f>E285+E281</f>
        <v>43500</v>
      </c>
      <c r="F279" s="196"/>
      <c r="G279" s="162"/>
      <c r="H279" s="162"/>
      <c r="I279" s="162"/>
      <c r="J279" s="162"/>
      <c r="K279" s="162"/>
      <c r="L279" s="162"/>
    </row>
    <row r="280" spans="1:12" s="92" customFormat="1" ht="15" outlineLevel="1">
      <c r="A280" s="81"/>
      <c r="B280" s="81"/>
      <c r="C280" s="69"/>
      <c r="D280" s="121"/>
      <c r="E280" s="143"/>
      <c r="F280" s="196"/>
      <c r="G280" s="162"/>
      <c r="H280" s="162"/>
      <c r="I280" s="162"/>
      <c r="J280" s="162"/>
      <c r="K280" s="162"/>
      <c r="L280" s="162"/>
    </row>
    <row r="281" spans="1:12" s="91" customFormat="1" ht="15" outlineLevel="1">
      <c r="A281" s="81"/>
      <c r="B281" s="85">
        <v>75404</v>
      </c>
      <c r="C281" s="69"/>
      <c r="D281" s="95" t="s">
        <v>144</v>
      </c>
      <c r="E281" s="142">
        <f>SUM(E283:E283)</f>
        <v>12000</v>
      </c>
      <c r="F281" s="197"/>
      <c r="G281" s="161"/>
      <c r="H281" s="161"/>
      <c r="I281" s="161"/>
      <c r="J281" s="161"/>
      <c r="K281" s="161"/>
      <c r="L281" s="161"/>
    </row>
    <row r="282" spans="1:12" s="91" customFormat="1" ht="15" outlineLevel="1">
      <c r="A282" s="81"/>
      <c r="B282" s="85"/>
      <c r="C282" s="69"/>
      <c r="D282" s="109"/>
      <c r="E282" s="142"/>
      <c r="F282" s="197"/>
      <c r="G282" s="161"/>
      <c r="H282" s="161"/>
      <c r="I282" s="161"/>
      <c r="J282" s="161"/>
      <c r="K282" s="161"/>
      <c r="L282" s="161"/>
    </row>
    <row r="283" spans="1:5" ht="14.25" outlineLevel="1">
      <c r="A283" s="81"/>
      <c r="B283" s="81"/>
      <c r="C283" s="69">
        <v>4210</v>
      </c>
      <c r="D283" s="109" t="s">
        <v>14</v>
      </c>
      <c r="E283" s="132">
        <v>12000</v>
      </c>
    </row>
    <row r="284" spans="1:5" ht="14.25" outlineLevel="1">
      <c r="A284" s="70"/>
      <c r="B284" s="70"/>
      <c r="C284" s="69"/>
      <c r="D284" s="109"/>
      <c r="E284" s="132"/>
    </row>
    <row r="285" spans="1:12" s="91" customFormat="1" ht="15" outlineLevel="1">
      <c r="A285" s="81"/>
      <c r="B285" s="85">
        <v>75495</v>
      </c>
      <c r="C285" s="69"/>
      <c r="D285" s="95" t="s">
        <v>48</v>
      </c>
      <c r="E285" s="142">
        <f>SUM(E286:E289)</f>
        <v>31500</v>
      </c>
      <c r="F285" s="197"/>
      <c r="G285" s="161"/>
      <c r="H285" s="161"/>
      <c r="I285" s="161"/>
      <c r="J285" s="161"/>
      <c r="K285" s="161"/>
      <c r="L285" s="161"/>
    </row>
    <row r="286" spans="1:5" ht="14.25" outlineLevel="2">
      <c r="A286" s="70"/>
      <c r="B286" s="70"/>
      <c r="C286" s="69"/>
      <c r="D286" s="109"/>
      <c r="E286" s="132"/>
    </row>
    <row r="287" spans="1:5" ht="14.25" outlineLevel="2">
      <c r="A287" s="81"/>
      <c r="B287" s="81"/>
      <c r="C287" s="69">
        <v>4210</v>
      </c>
      <c r="D287" s="109" t="s">
        <v>85</v>
      </c>
      <c r="E287" s="132">
        <v>1500</v>
      </c>
    </row>
    <row r="288" spans="1:5" ht="14.25" outlineLevel="2">
      <c r="A288" s="81"/>
      <c r="B288" s="81"/>
      <c r="C288" s="69"/>
      <c r="D288" s="109"/>
      <c r="E288" s="132"/>
    </row>
    <row r="289" spans="1:5" ht="51" outlineLevel="2">
      <c r="A289" s="81"/>
      <c r="B289" s="81"/>
      <c r="C289" s="69">
        <v>2310</v>
      </c>
      <c r="D289" s="113" t="s">
        <v>163</v>
      </c>
      <c r="E289" s="132">
        <v>30000</v>
      </c>
    </row>
    <row r="290" spans="1:5" ht="14.25">
      <c r="A290" s="81"/>
      <c r="B290" s="81"/>
      <c r="C290" s="69"/>
      <c r="D290" s="109"/>
      <c r="E290" s="132"/>
    </row>
    <row r="291" spans="1:12" s="92" customFormat="1" ht="15">
      <c r="A291" s="81">
        <v>757</v>
      </c>
      <c r="B291" s="81"/>
      <c r="C291" s="87"/>
      <c r="D291" s="121" t="s">
        <v>49</v>
      </c>
      <c r="E291" s="143">
        <f>E293</f>
        <v>266000</v>
      </c>
      <c r="F291" s="196"/>
      <c r="G291" s="162"/>
      <c r="H291" s="162"/>
      <c r="I291" s="162"/>
      <c r="J291" s="162"/>
      <c r="K291" s="162"/>
      <c r="L291" s="162"/>
    </row>
    <row r="292" spans="1:5" ht="14.25">
      <c r="A292" s="81"/>
      <c r="B292" s="81"/>
      <c r="C292" s="69"/>
      <c r="D292" s="109"/>
      <c r="E292" s="132"/>
    </row>
    <row r="293" spans="1:12" s="91" customFormat="1" ht="38.25">
      <c r="A293" s="85"/>
      <c r="B293" s="85">
        <v>75702</v>
      </c>
      <c r="C293" s="86"/>
      <c r="D293" s="95" t="s">
        <v>61</v>
      </c>
      <c r="E293" s="142">
        <f>SUM(E294:E295)</f>
        <v>266000</v>
      </c>
      <c r="F293" s="197"/>
      <c r="G293" s="161"/>
      <c r="H293" s="161"/>
      <c r="I293" s="161"/>
      <c r="J293" s="161"/>
      <c r="K293" s="161"/>
      <c r="L293" s="161"/>
    </row>
    <row r="294" spans="1:5" ht="14.25" outlineLevel="1">
      <c r="A294" s="81"/>
      <c r="B294" s="81"/>
      <c r="C294" s="69"/>
      <c r="D294" s="109"/>
      <c r="E294" s="132"/>
    </row>
    <row r="295" spans="1:5" ht="38.25" outlineLevel="1">
      <c r="A295" s="81"/>
      <c r="B295" s="81"/>
      <c r="C295" s="69">
        <v>8070</v>
      </c>
      <c r="D295" s="109" t="s">
        <v>62</v>
      </c>
      <c r="E295" s="132">
        <f>186000+80000</f>
        <v>266000</v>
      </c>
    </row>
    <row r="296" spans="1:5" ht="14.25">
      <c r="A296" s="81"/>
      <c r="B296" s="81"/>
      <c r="C296" s="69"/>
      <c r="D296" s="109"/>
      <c r="E296" s="132"/>
    </row>
    <row r="297" spans="1:12" s="92" customFormat="1" ht="15">
      <c r="A297" s="81">
        <v>758</v>
      </c>
      <c r="B297" s="81"/>
      <c r="C297" s="87"/>
      <c r="D297" s="121" t="s">
        <v>50</v>
      </c>
      <c r="E297" s="143">
        <f>E299</f>
        <v>255000</v>
      </c>
      <c r="F297" s="196"/>
      <c r="G297" s="162"/>
      <c r="H297" s="162"/>
      <c r="I297" s="162"/>
      <c r="J297" s="162"/>
      <c r="K297" s="162"/>
      <c r="L297" s="162"/>
    </row>
    <row r="298" spans="1:5" ht="14.25">
      <c r="A298" s="81"/>
      <c r="B298" s="81"/>
      <c r="C298" s="69"/>
      <c r="D298" s="109"/>
      <c r="E298" s="132"/>
    </row>
    <row r="299" spans="1:12" s="91" customFormat="1" ht="15">
      <c r="A299" s="85"/>
      <c r="B299" s="85">
        <v>75818</v>
      </c>
      <c r="C299" s="86"/>
      <c r="D299" s="95" t="s">
        <v>51</v>
      </c>
      <c r="E299" s="142">
        <f>E301</f>
        <v>255000</v>
      </c>
      <c r="F299" s="197"/>
      <c r="G299" s="161"/>
      <c r="H299" s="161"/>
      <c r="I299" s="161"/>
      <c r="J299" s="161"/>
      <c r="K299" s="161"/>
      <c r="L299" s="161"/>
    </row>
    <row r="300" spans="1:5" ht="14.25" outlineLevel="1">
      <c r="A300" s="81"/>
      <c r="B300" s="81"/>
      <c r="C300" s="69"/>
      <c r="D300" s="109"/>
      <c r="E300" s="132"/>
    </row>
    <row r="301" spans="1:5" ht="14.25" outlineLevel="1">
      <c r="A301" s="81"/>
      <c r="B301" s="81"/>
      <c r="C301" s="69">
        <v>4810</v>
      </c>
      <c r="D301" s="109" t="s">
        <v>52</v>
      </c>
      <c r="E301" s="132">
        <f>SUM(E302:E305)</f>
        <v>255000</v>
      </c>
    </row>
    <row r="302" spans="1:5" ht="14.25" outlineLevel="2">
      <c r="A302" s="81"/>
      <c r="B302" s="81"/>
      <c r="C302" s="109" t="s">
        <v>37</v>
      </c>
      <c r="D302" s="90"/>
      <c r="E302" s="132"/>
    </row>
    <row r="303" spans="1:5" ht="14.25" outlineLevel="2">
      <c r="A303" s="81"/>
      <c r="B303" s="81"/>
      <c r="C303" s="69"/>
      <c r="D303" s="109" t="s">
        <v>53</v>
      </c>
      <c r="E303" s="132">
        <f>250000-80000</f>
        <v>170000</v>
      </c>
    </row>
    <row r="304" spans="1:5" ht="14.25" outlineLevel="2">
      <c r="A304" s="81"/>
      <c r="B304" s="81"/>
      <c r="C304" s="69"/>
      <c r="D304" s="109"/>
      <c r="E304" s="132"/>
    </row>
    <row r="305" spans="1:5" ht="38.25" outlineLevel="2">
      <c r="A305" s="81"/>
      <c r="B305" s="81"/>
      <c r="C305" s="69"/>
      <c r="D305" s="109" t="s">
        <v>242</v>
      </c>
      <c r="E305" s="132">
        <v>85000</v>
      </c>
    </row>
    <row r="306" spans="1:5" ht="14.25" outlineLevel="1">
      <c r="A306" s="81"/>
      <c r="B306" s="81"/>
      <c r="C306" s="69"/>
      <c r="D306" s="109"/>
      <c r="E306" s="132"/>
    </row>
    <row r="307" spans="1:12" s="92" customFormat="1" ht="15">
      <c r="A307" s="81">
        <v>801</v>
      </c>
      <c r="B307" s="81"/>
      <c r="C307" s="69"/>
      <c r="D307" s="121" t="s">
        <v>109</v>
      </c>
      <c r="E307" s="143">
        <f>E309+E325+E359+E416+E532+E566+E582+E591</f>
        <v>9740560</v>
      </c>
      <c r="F307" s="196"/>
      <c r="G307" s="162"/>
      <c r="H307" s="162"/>
      <c r="I307" s="162"/>
      <c r="J307" s="162"/>
      <c r="K307" s="162"/>
      <c r="L307" s="162"/>
    </row>
    <row r="308" spans="1:5" ht="14.25">
      <c r="A308" s="81"/>
      <c r="B308" s="81"/>
      <c r="C308" s="69"/>
      <c r="D308" s="109"/>
      <c r="E308" s="132"/>
    </row>
    <row r="309" spans="1:12" s="91" customFormat="1" ht="15">
      <c r="A309" s="81"/>
      <c r="B309" s="85">
        <v>80102</v>
      </c>
      <c r="C309" s="69"/>
      <c r="D309" s="95" t="s">
        <v>110</v>
      </c>
      <c r="E309" s="142">
        <f>SUM(E313:E323)</f>
        <v>573450</v>
      </c>
      <c r="F309" s="197"/>
      <c r="G309" s="161"/>
      <c r="H309" s="161"/>
      <c r="I309" s="161"/>
      <c r="J309" s="161"/>
      <c r="K309" s="161"/>
      <c r="L309" s="161"/>
    </row>
    <row r="310" spans="1:5" ht="14.25" outlineLevel="1">
      <c r="A310" s="81"/>
      <c r="B310" s="81"/>
      <c r="C310" s="69"/>
      <c r="D310" s="109"/>
      <c r="E310" s="132"/>
    </row>
    <row r="311" spans="1:5" ht="14.25" outlineLevel="1">
      <c r="A311" s="81"/>
      <c r="B311" s="81"/>
      <c r="C311" s="69"/>
      <c r="D311" s="127" t="s">
        <v>225</v>
      </c>
      <c r="E311" s="132"/>
    </row>
    <row r="312" spans="1:5" ht="14.25" outlineLevel="1">
      <c r="A312" s="81"/>
      <c r="B312" s="81"/>
      <c r="C312" s="69"/>
      <c r="D312" s="109"/>
      <c r="E312" s="132"/>
    </row>
    <row r="313" spans="1:5" ht="25.5" outlineLevel="1">
      <c r="A313" s="81"/>
      <c r="B313" s="81"/>
      <c r="C313" s="69">
        <v>3020</v>
      </c>
      <c r="D313" s="109" t="s">
        <v>161</v>
      </c>
      <c r="E313" s="132">
        <v>880</v>
      </c>
    </row>
    <row r="314" spans="1:5" ht="14.25" outlineLevel="1">
      <c r="A314" s="81"/>
      <c r="B314" s="81"/>
      <c r="C314" s="69"/>
      <c r="D314" s="109"/>
      <c r="E314" s="132"/>
    </row>
    <row r="315" spans="1:6" ht="14.25" outlineLevel="1">
      <c r="A315" s="81"/>
      <c r="B315" s="81"/>
      <c r="C315" s="69">
        <v>4010</v>
      </c>
      <c r="D315" s="109" t="s">
        <v>20</v>
      </c>
      <c r="E315" s="132">
        <v>429030</v>
      </c>
      <c r="F315" s="132">
        <v>429030</v>
      </c>
    </row>
    <row r="316" spans="1:5" ht="14.25" outlineLevel="1">
      <c r="A316" s="81"/>
      <c r="B316" s="81"/>
      <c r="C316" s="69"/>
      <c r="D316" s="109"/>
      <c r="E316" s="132"/>
    </row>
    <row r="317" spans="1:5" ht="14.25" outlineLevel="1">
      <c r="A317" s="81"/>
      <c r="B317" s="81"/>
      <c r="C317" s="69">
        <v>4040</v>
      </c>
      <c r="D317" s="109" t="s">
        <v>21</v>
      </c>
      <c r="E317" s="132">
        <v>30320</v>
      </c>
    </row>
    <row r="318" spans="1:5" ht="14.25" outlineLevel="1">
      <c r="A318" s="81"/>
      <c r="B318" s="81"/>
      <c r="C318" s="69"/>
      <c r="D318" s="109"/>
      <c r="E318" s="132"/>
    </row>
    <row r="319" spans="1:5" ht="14.25" outlineLevel="1">
      <c r="A319" s="81"/>
      <c r="B319" s="81"/>
      <c r="C319" s="69">
        <v>4110</v>
      </c>
      <c r="D319" s="109" t="s">
        <v>112</v>
      </c>
      <c r="E319" s="132">
        <v>77540</v>
      </c>
    </row>
    <row r="320" spans="1:5" ht="14.25" outlineLevel="1">
      <c r="A320" s="81"/>
      <c r="B320" s="81"/>
      <c r="C320" s="69"/>
      <c r="D320" s="109"/>
      <c r="E320" s="132"/>
    </row>
    <row r="321" spans="1:5" ht="14.25" outlineLevel="1">
      <c r="A321" s="81"/>
      <c r="B321" s="81"/>
      <c r="C321" s="69">
        <v>4120</v>
      </c>
      <c r="D321" s="109" t="s">
        <v>23</v>
      </c>
      <c r="E321" s="132">
        <v>11020</v>
      </c>
    </row>
    <row r="322" spans="1:5" ht="14.25" outlineLevel="1">
      <c r="A322" s="81"/>
      <c r="B322" s="81"/>
      <c r="C322" s="69"/>
      <c r="D322" s="109"/>
      <c r="E322" s="132"/>
    </row>
    <row r="323" spans="1:5" ht="25.5" outlineLevel="1">
      <c r="A323" s="81"/>
      <c r="B323" s="81"/>
      <c r="C323" s="69">
        <v>4440</v>
      </c>
      <c r="D323" s="109" t="s">
        <v>28</v>
      </c>
      <c r="E323" s="132">
        <v>24660</v>
      </c>
    </row>
    <row r="324" spans="1:5" ht="14.25">
      <c r="A324" s="81"/>
      <c r="B324" s="81"/>
      <c r="C324" s="69"/>
      <c r="D324" s="109"/>
      <c r="E324" s="132"/>
    </row>
    <row r="325" spans="1:12" s="91" customFormat="1" ht="15">
      <c r="A325" s="81"/>
      <c r="B325" s="85">
        <v>80111</v>
      </c>
      <c r="C325" s="69"/>
      <c r="D325" s="95" t="s">
        <v>113</v>
      </c>
      <c r="E325" s="142">
        <f>SUM(E329:E357)</f>
        <v>728930</v>
      </c>
      <c r="F325" s="197"/>
      <c r="G325" s="161"/>
      <c r="H325" s="161"/>
      <c r="I325" s="161"/>
      <c r="J325" s="161"/>
      <c r="K325" s="161"/>
      <c r="L325" s="161"/>
    </row>
    <row r="326" spans="1:5" ht="14.25" outlineLevel="1">
      <c r="A326" s="81"/>
      <c r="B326" s="81"/>
      <c r="C326" s="69"/>
      <c r="D326" s="109"/>
      <c r="E326" s="132"/>
    </row>
    <row r="327" spans="1:5" ht="14.25" outlineLevel="1">
      <c r="A327" s="81"/>
      <c r="B327" s="81"/>
      <c r="C327" s="69"/>
      <c r="D327" s="127" t="s">
        <v>234</v>
      </c>
      <c r="E327" s="132"/>
    </row>
    <row r="328" spans="1:5" ht="14.25" outlineLevel="1">
      <c r="A328" s="81"/>
      <c r="B328" s="81"/>
      <c r="C328" s="69"/>
      <c r="D328" s="109"/>
      <c r="E328" s="132"/>
    </row>
    <row r="329" spans="1:5" ht="25.5" outlineLevel="1">
      <c r="A329" s="81"/>
      <c r="B329" s="81"/>
      <c r="C329" s="69">
        <v>3020</v>
      </c>
      <c r="D329" s="109" t="s">
        <v>161</v>
      </c>
      <c r="E329" s="132">
        <v>5540</v>
      </c>
    </row>
    <row r="330" spans="1:5" ht="14.25" outlineLevel="1">
      <c r="A330" s="81"/>
      <c r="B330" s="81"/>
      <c r="C330" s="69"/>
      <c r="D330" s="109"/>
      <c r="E330" s="132"/>
    </row>
    <row r="331" spans="1:6" ht="14.25" outlineLevel="1">
      <c r="A331" s="81"/>
      <c r="B331" s="81"/>
      <c r="C331" s="69">
        <v>4010</v>
      </c>
      <c r="D331" s="109" t="s">
        <v>20</v>
      </c>
      <c r="E331" s="132">
        <v>428130</v>
      </c>
      <c r="F331" s="132">
        <v>428130</v>
      </c>
    </row>
    <row r="332" spans="1:5" ht="14.25" outlineLevel="1">
      <c r="A332" s="81"/>
      <c r="B332" s="81"/>
      <c r="C332" s="69"/>
      <c r="D332" s="109"/>
      <c r="E332" s="132"/>
    </row>
    <row r="333" spans="1:5" ht="14.25" outlineLevel="1">
      <c r="A333" s="81"/>
      <c r="B333" s="81"/>
      <c r="C333" s="69">
        <v>4040</v>
      </c>
      <c r="D333" s="109" t="s">
        <v>21</v>
      </c>
      <c r="E333" s="132">
        <v>28780</v>
      </c>
    </row>
    <row r="334" spans="1:5" ht="14.25" outlineLevel="1">
      <c r="A334" s="81"/>
      <c r="B334" s="81"/>
      <c r="C334" s="69"/>
      <c r="D334" s="109"/>
      <c r="E334" s="132"/>
    </row>
    <row r="335" spans="1:5" ht="14.25" outlineLevel="1">
      <c r="A335" s="81"/>
      <c r="B335" s="81"/>
      <c r="C335" s="69">
        <v>4110</v>
      </c>
      <c r="D335" s="109" t="s">
        <v>112</v>
      </c>
      <c r="E335" s="132">
        <v>77130</v>
      </c>
    </row>
    <row r="336" spans="1:5" ht="14.25" outlineLevel="1">
      <c r="A336" s="81"/>
      <c r="B336" s="81"/>
      <c r="C336" s="69"/>
      <c r="D336" s="109"/>
      <c r="E336" s="132"/>
    </row>
    <row r="337" spans="1:5" ht="14.25" outlineLevel="1">
      <c r="A337" s="81"/>
      <c r="B337" s="81"/>
      <c r="C337" s="69">
        <v>4170</v>
      </c>
      <c r="D337" s="109" t="s">
        <v>167</v>
      </c>
      <c r="E337" s="132">
        <v>510</v>
      </c>
    </row>
    <row r="338" spans="1:5" ht="14.25" outlineLevel="1">
      <c r="A338" s="81"/>
      <c r="B338" s="81"/>
      <c r="C338" s="69"/>
      <c r="D338" s="109"/>
      <c r="E338" s="132"/>
    </row>
    <row r="339" spans="1:5" ht="14.25" outlineLevel="1">
      <c r="A339" s="81"/>
      <c r="B339" s="81"/>
      <c r="C339" s="69">
        <v>4120</v>
      </c>
      <c r="D339" s="109" t="s">
        <v>23</v>
      </c>
      <c r="E339" s="132">
        <v>10970</v>
      </c>
    </row>
    <row r="340" spans="1:5" ht="14.25" outlineLevel="1">
      <c r="A340" s="81"/>
      <c r="B340" s="81"/>
      <c r="C340" s="69"/>
      <c r="D340" s="109"/>
      <c r="E340" s="132"/>
    </row>
    <row r="341" spans="1:5" ht="14.25" outlineLevel="1">
      <c r="A341" s="81"/>
      <c r="B341" s="81"/>
      <c r="C341" s="69">
        <v>4210</v>
      </c>
      <c r="D341" s="109" t="s">
        <v>14</v>
      </c>
      <c r="E341" s="132">
        <f>33800-12500</f>
        <v>21300</v>
      </c>
    </row>
    <row r="342" spans="1:5" ht="14.25" outlineLevel="1">
      <c r="A342" s="81"/>
      <c r="B342" s="81"/>
      <c r="C342" s="69"/>
      <c r="D342" s="109"/>
      <c r="E342" s="132"/>
    </row>
    <row r="343" spans="1:5" ht="14.25" outlineLevel="1">
      <c r="A343" s="81"/>
      <c r="B343" s="81"/>
      <c r="C343" s="69">
        <v>4260</v>
      </c>
      <c r="D343" s="109" t="s">
        <v>24</v>
      </c>
      <c r="E343" s="132">
        <v>76630</v>
      </c>
    </row>
    <row r="344" spans="1:5" ht="14.25" outlineLevel="1">
      <c r="A344" s="81"/>
      <c r="B344" s="81"/>
      <c r="C344" s="69"/>
      <c r="D344" s="109"/>
      <c r="E344" s="132" t="s">
        <v>114</v>
      </c>
    </row>
    <row r="345" spans="1:5" ht="14.25" outlineLevel="1">
      <c r="A345" s="81"/>
      <c r="B345" s="81"/>
      <c r="C345" s="69">
        <v>4270</v>
      </c>
      <c r="D345" s="109" t="s">
        <v>32</v>
      </c>
      <c r="E345" s="132">
        <f>5600-3000</f>
        <v>2600</v>
      </c>
    </row>
    <row r="346" spans="1:5" ht="14.25" outlineLevel="1">
      <c r="A346" s="81"/>
      <c r="B346" s="81"/>
      <c r="C346" s="69"/>
      <c r="D346" s="109"/>
      <c r="E346" s="132"/>
    </row>
    <row r="347" spans="1:5" ht="14.25" outlineLevel="1">
      <c r="A347" s="81"/>
      <c r="B347" s="81"/>
      <c r="C347" s="69">
        <v>4280</v>
      </c>
      <c r="D347" s="109" t="s">
        <v>102</v>
      </c>
      <c r="E347" s="132">
        <v>1500</v>
      </c>
    </row>
    <row r="348" spans="1:5" ht="14.25" outlineLevel="1">
      <c r="A348" s="81"/>
      <c r="B348" s="81"/>
      <c r="C348" s="69"/>
      <c r="D348" s="109"/>
      <c r="E348" s="132"/>
    </row>
    <row r="349" spans="1:5" ht="14.25" outlineLevel="1">
      <c r="A349" s="81"/>
      <c r="B349" s="81"/>
      <c r="C349" s="69">
        <v>4300</v>
      </c>
      <c r="D349" s="109" t="s">
        <v>90</v>
      </c>
      <c r="E349" s="132">
        <v>42830</v>
      </c>
    </row>
    <row r="350" spans="1:5" ht="14.25" outlineLevel="1">
      <c r="A350" s="81"/>
      <c r="B350" s="81"/>
      <c r="C350" s="69"/>
      <c r="D350" s="109"/>
      <c r="E350" s="132"/>
    </row>
    <row r="351" spans="1:5" ht="25.5" outlineLevel="1">
      <c r="A351" s="81"/>
      <c r="B351" s="81"/>
      <c r="C351" s="69">
        <v>4350</v>
      </c>
      <c r="D351" s="109" t="s">
        <v>191</v>
      </c>
      <c r="E351" s="132">
        <v>3540</v>
      </c>
    </row>
    <row r="352" spans="1:5" ht="14.25" outlineLevel="1">
      <c r="A352" s="81"/>
      <c r="B352" s="81"/>
      <c r="C352" s="69"/>
      <c r="D352" s="109"/>
      <c r="E352" s="132"/>
    </row>
    <row r="353" spans="1:5" ht="14.25" outlineLevel="1">
      <c r="A353" s="81"/>
      <c r="B353" s="81"/>
      <c r="C353" s="69">
        <v>4410</v>
      </c>
      <c r="D353" s="109" t="s">
        <v>26</v>
      </c>
      <c r="E353" s="132">
        <v>1000</v>
      </c>
    </row>
    <row r="354" spans="1:5" ht="14.25" outlineLevel="1">
      <c r="A354" s="81"/>
      <c r="B354" s="81"/>
      <c r="C354" s="69"/>
      <c r="D354" s="109"/>
      <c r="E354" s="132"/>
    </row>
    <row r="355" spans="1:5" ht="14.25" outlineLevel="1">
      <c r="A355" s="81"/>
      <c r="B355" s="81"/>
      <c r="C355" s="69">
        <v>4430</v>
      </c>
      <c r="D355" s="109" t="s">
        <v>27</v>
      </c>
      <c r="E355" s="132">
        <v>3600</v>
      </c>
    </row>
    <row r="356" spans="1:5" ht="14.25" outlineLevel="1">
      <c r="A356" s="81"/>
      <c r="B356" s="81"/>
      <c r="C356" s="69"/>
      <c r="D356" s="109"/>
      <c r="E356" s="132"/>
    </row>
    <row r="357" spans="1:5" ht="25.5" outlineLevel="1">
      <c r="A357" s="81"/>
      <c r="B357" s="81"/>
      <c r="C357" s="69">
        <v>4440</v>
      </c>
      <c r="D357" s="109" t="s">
        <v>28</v>
      </c>
      <c r="E357" s="132">
        <v>24870</v>
      </c>
    </row>
    <row r="358" spans="1:5" ht="14.25">
      <c r="A358" s="81"/>
      <c r="B358" s="81"/>
      <c r="C358" s="69"/>
      <c r="D358" s="109"/>
      <c r="E358" s="132"/>
    </row>
    <row r="359" spans="1:12" s="91" customFormat="1" ht="15">
      <c r="A359" s="81"/>
      <c r="B359" s="85">
        <v>80120</v>
      </c>
      <c r="C359" s="69"/>
      <c r="D359" s="95" t="s">
        <v>115</v>
      </c>
      <c r="E359" s="142">
        <f>SUM(E361:E377)</f>
        <v>1722320</v>
      </c>
      <c r="F359" s="197"/>
      <c r="G359" s="161"/>
      <c r="H359" s="161"/>
      <c r="I359" s="161"/>
      <c r="J359" s="161"/>
      <c r="K359" s="161"/>
      <c r="L359" s="161"/>
    </row>
    <row r="360" spans="1:5" ht="14.25" outlineLevel="1">
      <c r="A360" s="81"/>
      <c r="B360" s="81"/>
      <c r="C360" s="69"/>
      <c r="D360" s="109"/>
      <c r="E360" s="132"/>
    </row>
    <row r="361" spans="1:5" ht="38.25" outlineLevel="1">
      <c r="A361" s="81"/>
      <c r="B361" s="81"/>
      <c r="C361" s="69">
        <v>2540</v>
      </c>
      <c r="D361" s="109" t="s">
        <v>116</v>
      </c>
      <c r="E361" s="132">
        <v>139330</v>
      </c>
    </row>
    <row r="362" spans="1:5" ht="14.25" outlineLevel="1">
      <c r="A362" s="81"/>
      <c r="B362" s="81"/>
      <c r="C362" s="69"/>
      <c r="D362" s="109"/>
      <c r="E362" s="132"/>
    </row>
    <row r="363" spans="1:5" ht="25.5" outlineLevel="1">
      <c r="A363" s="81"/>
      <c r="B363" s="81"/>
      <c r="C363" s="69">
        <v>3020</v>
      </c>
      <c r="D363" s="109" t="s">
        <v>161</v>
      </c>
      <c r="E363" s="132">
        <v>31980</v>
      </c>
    </row>
    <row r="364" spans="1:5" ht="14.25" outlineLevel="1">
      <c r="A364" s="81"/>
      <c r="B364" s="81"/>
      <c r="C364" s="69"/>
      <c r="D364" s="109"/>
      <c r="E364" s="132"/>
    </row>
    <row r="365" spans="1:6" ht="14.25" outlineLevel="1">
      <c r="A365" s="81"/>
      <c r="B365" s="81"/>
      <c r="C365" s="69">
        <v>4010</v>
      </c>
      <c r="D365" s="109" t="s">
        <v>20</v>
      </c>
      <c r="E365" s="132">
        <v>1152830</v>
      </c>
      <c r="F365" s="132">
        <v>1152830</v>
      </c>
    </row>
    <row r="366" spans="1:5" ht="14.25" outlineLevel="1">
      <c r="A366" s="81"/>
      <c r="B366" s="81"/>
      <c r="C366" s="69"/>
      <c r="D366" s="109"/>
      <c r="E366" s="132"/>
    </row>
    <row r="367" spans="1:5" ht="14.25" outlineLevel="1">
      <c r="A367" s="81"/>
      <c r="B367" s="81"/>
      <c r="C367" s="69">
        <v>4040</v>
      </c>
      <c r="D367" s="109" t="s">
        <v>21</v>
      </c>
      <c r="E367" s="132">
        <v>72220</v>
      </c>
    </row>
    <row r="368" spans="1:5" ht="14.25" outlineLevel="1">
      <c r="A368" s="81"/>
      <c r="B368" s="81"/>
      <c r="C368" s="69"/>
      <c r="D368" s="109"/>
      <c r="E368" s="132"/>
    </row>
    <row r="369" spans="1:5" ht="14.25" outlineLevel="1">
      <c r="A369" s="81"/>
      <c r="B369" s="81"/>
      <c r="C369" s="69">
        <v>4110</v>
      </c>
      <c r="D369" s="109" t="s">
        <v>112</v>
      </c>
      <c r="E369" s="132">
        <v>206790</v>
      </c>
    </row>
    <row r="370" spans="1:5" ht="14.25" outlineLevel="1">
      <c r="A370" s="81"/>
      <c r="B370" s="81"/>
      <c r="C370" s="69"/>
      <c r="D370" s="109"/>
      <c r="E370" s="132"/>
    </row>
    <row r="371" spans="1:5" ht="14.25" outlineLevel="1">
      <c r="A371" s="81"/>
      <c r="B371" s="81"/>
      <c r="C371" s="69">
        <v>4120</v>
      </c>
      <c r="D371" s="109" t="s">
        <v>23</v>
      </c>
      <c r="E371" s="132">
        <v>29410</v>
      </c>
    </row>
    <row r="372" spans="1:5" ht="14.25" outlineLevel="1">
      <c r="A372" s="81"/>
      <c r="B372" s="81"/>
      <c r="C372" s="69"/>
      <c r="D372" s="109"/>
      <c r="E372" s="132"/>
    </row>
    <row r="373" spans="1:5" ht="14.25" outlineLevel="1">
      <c r="A373" s="81"/>
      <c r="B373" s="81"/>
      <c r="C373" s="69">
        <v>4210</v>
      </c>
      <c r="D373" s="109" t="s">
        <v>14</v>
      </c>
      <c r="E373" s="132">
        <v>9140</v>
      </c>
    </row>
    <row r="374" spans="1:5" ht="14.25" outlineLevel="1">
      <c r="A374" s="81"/>
      <c r="B374" s="81"/>
      <c r="C374" s="69"/>
      <c r="D374" s="109"/>
      <c r="E374" s="132"/>
    </row>
    <row r="375" spans="1:5" ht="14.25" outlineLevel="1">
      <c r="A375" s="81"/>
      <c r="B375" s="81"/>
      <c r="C375" s="69">
        <v>4260</v>
      </c>
      <c r="D375" s="109" t="s">
        <v>24</v>
      </c>
      <c r="E375" s="132">
        <v>5080</v>
      </c>
    </row>
    <row r="376" spans="1:5" ht="14.25" outlineLevel="1">
      <c r="A376" s="81"/>
      <c r="B376" s="81"/>
      <c r="C376" s="69"/>
      <c r="D376" s="109"/>
      <c r="E376" s="132"/>
    </row>
    <row r="377" spans="1:5" ht="25.5" outlineLevel="1">
      <c r="A377" s="81"/>
      <c r="B377" s="81"/>
      <c r="C377" s="69">
        <v>4440</v>
      </c>
      <c r="D377" s="109" t="s">
        <v>28</v>
      </c>
      <c r="E377" s="132">
        <v>75540</v>
      </c>
    </row>
    <row r="378" spans="1:5" ht="14.25">
      <c r="A378" s="81"/>
      <c r="B378" s="81"/>
      <c r="C378" s="70" t="s">
        <v>54</v>
      </c>
      <c r="D378" s="109"/>
      <c r="E378" s="132"/>
    </row>
    <row r="379" spans="1:5" ht="14.25">
      <c r="A379" s="81"/>
      <c r="C379" s="69"/>
      <c r="D379" s="95" t="s">
        <v>235</v>
      </c>
      <c r="E379" s="132">
        <f>SUM(E381:E392)-E382</f>
        <v>770700</v>
      </c>
    </row>
    <row r="380" spans="1:5" ht="14.25" outlineLevel="1">
      <c r="A380" s="81"/>
      <c r="B380" s="81"/>
      <c r="C380" s="69"/>
      <c r="D380" s="109"/>
      <c r="E380" s="132"/>
    </row>
    <row r="381" spans="1:5" ht="25.5" outlineLevel="1">
      <c r="A381" s="81"/>
      <c r="B381" s="81"/>
      <c r="C381" s="69">
        <v>3020</v>
      </c>
      <c r="D381" s="109" t="s">
        <v>161</v>
      </c>
      <c r="E381" s="132">
        <v>1390</v>
      </c>
    </row>
    <row r="382" spans="1:5" ht="14.25" outlineLevel="1">
      <c r="A382" s="81"/>
      <c r="B382" s="81"/>
      <c r="C382" s="69"/>
      <c r="D382" s="109" t="s">
        <v>117</v>
      </c>
      <c r="E382" s="132"/>
    </row>
    <row r="383" spans="1:5" ht="14.25" outlineLevel="1">
      <c r="A383" s="81"/>
      <c r="B383" s="81"/>
      <c r="C383" s="69"/>
      <c r="D383" s="109"/>
      <c r="E383" s="132"/>
    </row>
    <row r="384" spans="1:5" ht="14.25" outlineLevel="1">
      <c r="A384" s="81"/>
      <c r="B384" s="81"/>
      <c r="C384" s="69">
        <v>4010</v>
      </c>
      <c r="D384" s="109" t="s">
        <v>20</v>
      </c>
      <c r="E384" s="132">
        <v>570730</v>
      </c>
    </row>
    <row r="385" spans="1:5" ht="14.25" outlineLevel="1">
      <c r="A385" s="81"/>
      <c r="B385" s="81"/>
      <c r="C385" s="69"/>
      <c r="D385" s="109"/>
      <c r="E385" s="132"/>
    </row>
    <row r="386" spans="1:5" ht="14.25" outlineLevel="1">
      <c r="A386" s="81"/>
      <c r="B386" s="81"/>
      <c r="C386" s="69">
        <v>4040</v>
      </c>
      <c r="D386" s="109" t="s">
        <v>21</v>
      </c>
      <c r="E386" s="132">
        <v>42440</v>
      </c>
    </row>
    <row r="387" spans="1:5" ht="14.25" outlineLevel="1">
      <c r="A387" s="81"/>
      <c r="B387" s="81"/>
      <c r="C387" s="69"/>
      <c r="D387" s="109"/>
      <c r="E387" s="132"/>
    </row>
    <row r="388" spans="1:5" ht="14.25" outlineLevel="1">
      <c r="A388" s="81"/>
      <c r="B388" s="81"/>
      <c r="C388" s="69">
        <v>4110</v>
      </c>
      <c r="D388" s="109" t="s">
        <v>112</v>
      </c>
      <c r="E388" s="132">
        <v>103500</v>
      </c>
    </row>
    <row r="389" spans="1:5" ht="14.25" outlineLevel="1">
      <c r="A389" s="81"/>
      <c r="B389" s="81"/>
      <c r="C389" s="69"/>
      <c r="D389" s="109"/>
      <c r="E389" s="132"/>
    </row>
    <row r="390" spans="1:5" ht="14.25" outlineLevel="1">
      <c r="A390" s="81"/>
      <c r="B390" s="81"/>
      <c r="C390" s="69">
        <v>4120</v>
      </c>
      <c r="D390" s="109" t="s">
        <v>23</v>
      </c>
      <c r="E390" s="132">
        <v>14720</v>
      </c>
    </row>
    <row r="391" spans="1:5" ht="14.25" outlineLevel="1">
      <c r="A391" s="81"/>
      <c r="B391" s="81"/>
      <c r="C391" s="69"/>
      <c r="D391" s="109"/>
      <c r="E391" s="132"/>
    </row>
    <row r="392" spans="1:5" ht="25.5" outlineLevel="1">
      <c r="A392" s="81"/>
      <c r="B392" s="81"/>
      <c r="C392" s="69">
        <v>4440</v>
      </c>
      <c r="D392" s="109" t="s">
        <v>28</v>
      </c>
      <c r="E392" s="132">
        <v>37920</v>
      </c>
    </row>
    <row r="393" spans="1:5" ht="14.25">
      <c r="A393" s="81"/>
      <c r="B393" s="81"/>
      <c r="C393" s="69"/>
      <c r="D393" s="109"/>
      <c r="E393" s="132"/>
    </row>
    <row r="394" spans="1:5" ht="14.25">
      <c r="A394" s="81"/>
      <c r="B394" s="81"/>
      <c r="C394" s="69"/>
      <c r="D394" s="95" t="s">
        <v>236</v>
      </c>
      <c r="E394" s="132">
        <f>SUM(E396:E410)</f>
        <v>812290</v>
      </c>
    </row>
    <row r="395" spans="1:5" ht="14.25" outlineLevel="1">
      <c r="A395" s="81"/>
      <c r="B395" s="81"/>
      <c r="C395" s="69"/>
      <c r="D395" s="109"/>
      <c r="E395" s="132"/>
    </row>
    <row r="396" spans="1:5" ht="25.5" outlineLevel="1">
      <c r="A396" s="81"/>
      <c r="B396" s="81"/>
      <c r="C396" s="69">
        <v>3020</v>
      </c>
      <c r="D396" s="109" t="s">
        <v>111</v>
      </c>
      <c r="E396" s="132">
        <v>30590</v>
      </c>
    </row>
    <row r="397" spans="1:5" ht="14.25" outlineLevel="1">
      <c r="A397" s="81"/>
      <c r="B397" s="81"/>
      <c r="C397" s="69"/>
      <c r="D397" s="109"/>
      <c r="E397" s="132"/>
    </row>
    <row r="398" spans="1:5" ht="14.25" outlineLevel="1">
      <c r="A398" s="81"/>
      <c r="B398" s="81"/>
      <c r="C398" s="69">
        <v>4010</v>
      </c>
      <c r="D398" s="109" t="s">
        <v>20</v>
      </c>
      <c r="E398" s="132">
        <v>582100</v>
      </c>
    </row>
    <row r="399" spans="1:5" ht="14.25" outlineLevel="1">
      <c r="A399" s="81"/>
      <c r="B399" s="81"/>
      <c r="C399" s="69"/>
      <c r="D399" s="109"/>
      <c r="E399" s="132"/>
    </row>
    <row r="400" spans="1:5" ht="14.25" outlineLevel="1">
      <c r="A400" s="81"/>
      <c r="B400" s="81"/>
      <c r="C400" s="69">
        <v>4040</v>
      </c>
      <c r="D400" s="109" t="s">
        <v>21</v>
      </c>
      <c r="E400" s="132">
        <v>29780</v>
      </c>
    </row>
    <row r="401" spans="1:5" ht="14.25" outlineLevel="1">
      <c r="A401" s="81"/>
      <c r="B401" s="81"/>
      <c r="C401" s="69"/>
      <c r="D401" s="109"/>
      <c r="E401" s="132"/>
    </row>
    <row r="402" spans="1:5" ht="14.25" outlineLevel="1">
      <c r="A402" s="81"/>
      <c r="B402" s="81"/>
      <c r="C402" s="69">
        <v>4110</v>
      </c>
      <c r="D402" s="109" t="s">
        <v>112</v>
      </c>
      <c r="E402" s="132">
        <v>103290</v>
      </c>
    </row>
    <row r="403" spans="1:5" ht="14.25" outlineLevel="1">
      <c r="A403" s="81"/>
      <c r="B403" s="81"/>
      <c r="C403" s="69"/>
      <c r="D403" s="109"/>
      <c r="E403" s="132"/>
    </row>
    <row r="404" spans="1:5" ht="14.25" outlineLevel="1">
      <c r="A404" s="81"/>
      <c r="B404" s="81"/>
      <c r="C404" s="69">
        <v>4120</v>
      </c>
      <c r="D404" s="109" t="s">
        <v>23</v>
      </c>
      <c r="E404" s="132">
        <v>14690</v>
      </c>
    </row>
    <row r="405" spans="1:5" ht="14.25" outlineLevel="1">
      <c r="A405" s="81"/>
      <c r="B405" s="81"/>
      <c r="C405" s="69"/>
      <c r="D405" s="109"/>
      <c r="E405" s="132"/>
    </row>
    <row r="406" spans="1:5" ht="14.25" outlineLevel="1">
      <c r="A406" s="81"/>
      <c r="B406" s="81"/>
      <c r="C406" s="69">
        <v>4210</v>
      </c>
      <c r="D406" s="109" t="s">
        <v>14</v>
      </c>
      <c r="E406" s="132">
        <v>9140</v>
      </c>
    </row>
    <row r="407" spans="1:5" ht="14.25" outlineLevel="1">
      <c r="A407" s="81"/>
      <c r="B407" s="81"/>
      <c r="C407" s="69"/>
      <c r="D407" s="109"/>
      <c r="E407" s="132"/>
    </row>
    <row r="408" spans="1:5" ht="14.25" outlineLevel="1">
      <c r="A408" s="81"/>
      <c r="B408" s="81"/>
      <c r="C408" s="69">
        <v>4260</v>
      </c>
      <c r="D408" s="109" t="s">
        <v>24</v>
      </c>
      <c r="E408" s="132">
        <v>5080</v>
      </c>
    </row>
    <row r="409" spans="1:5" ht="14.25" outlineLevel="1">
      <c r="A409" s="81"/>
      <c r="B409" s="81"/>
      <c r="C409" s="69"/>
      <c r="D409" s="109"/>
      <c r="E409" s="132"/>
    </row>
    <row r="410" spans="1:5" ht="25.5" outlineLevel="1">
      <c r="A410" s="81"/>
      <c r="B410" s="81"/>
      <c r="C410" s="69">
        <v>4440</v>
      </c>
      <c r="D410" s="109" t="s">
        <v>28</v>
      </c>
      <c r="E410" s="132">
        <v>37620</v>
      </c>
    </row>
    <row r="411" spans="1:5" ht="14.25">
      <c r="A411" s="81"/>
      <c r="B411" s="81"/>
      <c r="C411" s="69"/>
      <c r="D411" s="109"/>
      <c r="E411" s="132"/>
    </row>
    <row r="412" spans="1:5" ht="25.5">
      <c r="A412" s="81"/>
      <c r="B412" s="81"/>
      <c r="C412" s="69"/>
      <c r="D412" s="95" t="s">
        <v>224</v>
      </c>
      <c r="E412" s="132">
        <f>SUM(E414)</f>
        <v>139330</v>
      </c>
    </row>
    <row r="413" spans="1:5" ht="14.25">
      <c r="A413" s="81"/>
      <c r="B413" s="81"/>
      <c r="C413" s="69"/>
      <c r="D413" s="109"/>
      <c r="E413" s="132"/>
    </row>
    <row r="414" spans="1:5" ht="38.25">
      <c r="A414" s="81"/>
      <c r="B414" s="81"/>
      <c r="C414" s="69">
        <v>2540</v>
      </c>
      <c r="D414" s="109" t="s">
        <v>116</v>
      </c>
      <c r="E414" s="132">
        <v>139330</v>
      </c>
    </row>
    <row r="415" spans="1:5" ht="14.25">
      <c r="A415" s="81"/>
      <c r="B415" s="81"/>
      <c r="C415" s="69"/>
      <c r="D415" s="109"/>
      <c r="E415" s="132"/>
    </row>
    <row r="416" spans="1:12" s="91" customFormat="1" ht="15">
      <c r="A416" s="81"/>
      <c r="B416" s="85">
        <v>80130</v>
      </c>
      <c r="C416" s="69"/>
      <c r="D416" s="95" t="s">
        <v>119</v>
      </c>
      <c r="E416" s="142">
        <f>SUM(E418:E457)</f>
        <v>5528110</v>
      </c>
      <c r="F416" s="197"/>
      <c r="G416" s="161"/>
      <c r="H416" s="161"/>
      <c r="I416" s="161"/>
      <c r="J416" s="161"/>
      <c r="K416" s="161"/>
      <c r="L416" s="161"/>
    </row>
    <row r="417" spans="1:12" s="91" customFormat="1" ht="15" outlineLevel="1">
      <c r="A417" s="81"/>
      <c r="B417" s="85"/>
      <c r="C417" s="69"/>
      <c r="D417" s="95"/>
      <c r="E417" s="142"/>
      <c r="F417" s="197"/>
      <c r="G417" s="161"/>
      <c r="H417" s="161"/>
      <c r="I417" s="161"/>
      <c r="J417" s="161"/>
      <c r="K417" s="161"/>
      <c r="L417" s="161"/>
    </row>
    <row r="418" spans="1:5" ht="51" outlineLevel="1">
      <c r="A418" s="81"/>
      <c r="B418" s="81"/>
      <c r="C418" s="69">
        <v>2310</v>
      </c>
      <c r="D418" s="113" t="s">
        <v>163</v>
      </c>
      <c r="E418" s="132">
        <v>35000</v>
      </c>
    </row>
    <row r="419" spans="1:5" ht="14.25" outlineLevel="1">
      <c r="A419" s="81"/>
      <c r="B419" s="81"/>
      <c r="C419" s="69"/>
      <c r="D419" s="113"/>
      <c r="E419" s="132"/>
    </row>
    <row r="420" spans="1:5" ht="25.5" outlineLevel="1">
      <c r="A420" s="81"/>
      <c r="B420" s="81"/>
      <c r="C420" s="69">
        <v>3020</v>
      </c>
      <c r="D420" s="109" t="s">
        <v>161</v>
      </c>
      <c r="E420" s="132">
        <v>194470</v>
      </c>
    </row>
    <row r="421" spans="1:5" ht="14.25" outlineLevel="1">
      <c r="A421" s="81"/>
      <c r="B421" s="81"/>
      <c r="C421" s="69"/>
      <c r="D421" s="109"/>
      <c r="E421" s="132"/>
    </row>
    <row r="422" spans="1:6" ht="14.25" outlineLevel="1">
      <c r="A422" s="81"/>
      <c r="B422" s="81"/>
      <c r="C422" s="69">
        <v>4010</v>
      </c>
      <c r="D422" s="109" t="s">
        <v>20</v>
      </c>
      <c r="E422" s="132">
        <f>3324930+17110</f>
        <v>3342040</v>
      </c>
      <c r="F422" s="132">
        <f>3324930+17110</f>
        <v>3342040</v>
      </c>
    </row>
    <row r="423" spans="1:5" ht="14.25" outlineLevel="1">
      <c r="A423" s="81"/>
      <c r="B423" s="81"/>
      <c r="C423" s="69"/>
      <c r="D423" s="109"/>
      <c r="E423" s="132"/>
    </row>
    <row r="424" spans="1:5" ht="14.25" outlineLevel="1">
      <c r="A424" s="81"/>
      <c r="B424" s="81"/>
      <c r="C424" s="69">
        <v>4040</v>
      </c>
      <c r="D424" s="109" t="s">
        <v>21</v>
      </c>
      <c r="E424" s="132">
        <v>255960</v>
      </c>
    </row>
    <row r="425" spans="1:5" ht="14.25" outlineLevel="1">
      <c r="A425" s="81"/>
      <c r="B425" s="81"/>
      <c r="C425" s="69"/>
      <c r="D425" s="109"/>
      <c r="E425" s="132"/>
    </row>
    <row r="426" spans="1:5" ht="14.25" outlineLevel="1">
      <c r="A426" s="81"/>
      <c r="B426" s="81"/>
      <c r="C426" s="69">
        <v>4110</v>
      </c>
      <c r="D426" s="109" t="s">
        <v>112</v>
      </c>
      <c r="E426" s="132">
        <f>604460+2910</f>
        <v>607370</v>
      </c>
    </row>
    <row r="427" spans="1:5" ht="14.25" outlineLevel="1">
      <c r="A427" s="81"/>
      <c r="B427" s="81"/>
      <c r="C427" s="69"/>
      <c r="D427" s="109"/>
      <c r="E427" s="132"/>
    </row>
    <row r="428" spans="1:5" ht="14.25" outlineLevel="1">
      <c r="A428" s="81"/>
      <c r="B428" s="81"/>
      <c r="C428" s="69">
        <v>4120</v>
      </c>
      <c r="D428" s="109" t="s">
        <v>23</v>
      </c>
      <c r="E428" s="132">
        <f>85110+420</f>
        <v>85530</v>
      </c>
    </row>
    <row r="429" spans="1:5" ht="14.25" outlineLevel="1">
      <c r="A429" s="81"/>
      <c r="B429" s="81"/>
      <c r="C429" s="69"/>
      <c r="D429" s="109"/>
      <c r="E429" s="132"/>
    </row>
    <row r="430" spans="1:5" ht="14.25" outlineLevel="1">
      <c r="A430" s="81"/>
      <c r="B430" s="81"/>
      <c r="C430" s="69">
        <v>4140</v>
      </c>
      <c r="D430" s="109" t="s">
        <v>178</v>
      </c>
      <c r="E430" s="132">
        <v>3760</v>
      </c>
    </row>
    <row r="431" spans="1:5" ht="14.25" outlineLevel="1">
      <c r="A431" s="81"/>
      <c r="B431" s="81"/>
      <c r="C431" s="69"/>
      <c r="D431" s="109"/>
      <c r="E431" s="132"/>
    </row>
    <row r="432" spans="1:5" ht="14.25" outlineLevel="1">
      <c r="A432" s="81"/>
      <c r="B432" s="81"/>
      <c r="C432" s="69">
        <v>4170</v>
      </c>
      <c r="D432" s="109" t="s">
        <v>167</v>
      </c>
      <c r="E432" s="132">
        <v>98540</v>
      </c>
    </row>
    <row r="433" spans="1:5" ht="14.25" outlineLevel="1">
      <c r="A433" s="81"/>
      <c r="B433" s="81"/>
      <c r="C433" s="69"/>
      <c r="D433" s="109"/>
      <c r="E433" s="132"/>
    </row>
    <row r="434" spans="1:5" ht="14.25" outlineLevel="1">
      <c r="A434" s="81"/>
      <c r="B434" s="81"/>
      <c r="C434" s="69">
        <v>4210</v>
      </c>
      <c r="D434" s="109" t="s">
        <v>14</v>
      </c>
      <c r="E434" s="132">
        <v>322500</v>
      </c>
    </row>
    <row r="435" spans="1:5" ht="14.25" outlineLevel="1">
      <c r="A435" s="81"/>
      <c r="B435" s="81"/>
      <c r="C435" s="69"/>
      <c r="D435" s="109"/>
      <c r="E435" s="144"/>
    </row>
    <row r="436" spans="1:5" ht="14.25" outlineLevel="1">
      <c r="A436" s="81"/>
      <c r="B436" s="81"/>
      <c r="C436" s="69">
        <v>4260</v>
      </c>
      <c r="D436" s="109" t="s">
        <v>24</v>
      </c>
      <c r="E436" s="132">
        <v>121020</v>
      </c>
    </row>
    <row r="437" spans="1:5" ht="14.25" outlineLevel="1">
      <c r="A437" s="81"/>
      <c r="B437" s="81"/>
      <c r="C437" s="69"/>
      <c r="D437" s="109"/>
      <c r="E437" s="132"/>
    </row>
    <row r="438" spans="1:5" ht="14.25" outlineLevel="1">
      <c r="A438" s="81"/>
      <c r="B438" s="81"/>
      <c r="C438" s="69">
        <v>4270</v>
      </c>
      <c r="D438" s="109" t="s">
        <v>25</v>
      </c>
      <c r="E438" s="132">
        <v>22450</v>
      </c>
    </row>
    <row r="439" spans="1:5" ht="14.25" outlineLevel="1">
      <c r="A439" s="81"/>
      <c r="B439" s="81"/>
      <c r="C439" s="69"/>
      <c r="D439" s="109"/>
      <c r="E439" s="132"/>
    </row>
    <row r="440" spans="1:5" ht="14.25" outlineLevel="1">
      <c r="A440" s="81"/>
      <c r="B440" s="81"/>
      <c r="C440" s="69">
        <v>4280</v>
      </c>
      <c r="D440" s="109" t="s">
        <v>102</v>
      </c>
      <c r="E440" s="132">
        <v>3500</v>
      </c>
    </row>
    <row r="441" spans="1:5" ht="14.25" outlineLevel="1">
      <c r="A441" s="81"/>
      <c r="B441" s="81"/>
      <c r="C441" s="69"/>
      <c r="D441" s="109"/>
      <c r="E441" s="144"/>
    </row>
    <row r="442" spans="1:5" ht="14.25" outlineLevel="1">
      <c r="A442" s="81"/>
      <c r="B442" s="81"/>
      <c r="C442" s="69">
        <v>4300</v>
      </c>
      <c r="D442" s="109" t="s">
        <v>36</v>
      </c>
      <c r="E442" s="132">
        <f>105110+41540</f>
        <v>146650</v>
      </c>
    </row>
    <row r="443" spans="1:5" ht="14.25" outlineLevel="1">
      <c r="A443" s="81"/>
      <c r="B443" s="81"/>
      <c r="C443" s="69"/>
      <c r="D443" s="109"/>
      <c r="E443" s="132"/>
    </row>
    <row r="444" spans="1:5" ht="25.5" outlineLevel="1">
      <c r="A444" s="81"/>
      <c r="B444" s="81"/>
      <c r="C444" s="69">
        <v>4350</v>
      </c>
      <c r="D444" s="109" t="s">
        <v>191</v>
      </c>
      <c r="E444" s="132">
        <v>8900</v>
      </c>
    </row>
    <row r="445" ht="14.25" outlineLevel="1"/>
    <row r="446" spans="1:5" ht="14.25" outlineLevel="1">
      <c r="A446" s="81"/>
      <c r="B446" s="81"/>
      <c r="C446" s="69">
        <v>4410</v>
      </c>
      <c r="D446" s="109" t="s">
        <v>26</v>
      </c>
      <c r="E446" s="132">
        <v>7580</v>
      </c>
    </row>
    <row r="447" spans="1:5" ht="14.25" outlineLevel="1">
      <c r="A447" s="81"/>
      <c r="B447" s="81"/>
      <c r="C447" s="69"/>
      <c r="D447" s="109"/>
      <c r="E447" s="132"/>
    </row>
    <row r="448" spans="1:5" ht="14.25" outlineLevel="1">
      <c r="A448" s="81"/>
      <c r="B448" s="81"/>
      <c r="C448" s="69">
        <v>4420</v>
      </c>
      <c r="D448" s="109" t="s">
        <v>173</v>
      </c>
      <c r="E448" s="132">
        <v>0</v>
      </c>
    </row>
    <row r="449" spans="1:5" ht="14.25" outlineLevel="1">
      <c r="A449" s="81"/>
      <c r="B449" s="81"/>
      <c r="C449" s="69"/>
      <c r="D449" s="109"/>
      <c r="E449" s="132"/>
    </row>
    <row r="450" spans="1:5" ht="14.25" outlineLevel="1">
      <c r="A450" s="81"/>
      <c r="B450" s="81"/>
      <c r="C450" s="69">
        <v>4430</v>
      </c>
      <c r="D450" s="109" t="s">
        <v>27</v>
      </c>
      <c r="E450" s="132">
        <v>19720</v>
      </c>
    </row>
    <row r="451" spans="1:5" ht="14.25" outlineLevel="1">
      <c r="A451" s="81"/>
      <c r="B451" s="81"/>
      <c r="C451" s="69"/>
      <c r="D451" s="109"/>
      <c r="E451" s="132"/>
    </row>
    <row r="452" spans="1:5" ht="25.5" outlineLevel="1">
      <c r="A452" s="81"/>
      <c r="B452" s="81"/>
      <c r="C452" s="69">
        <v>4440</v>
      </c>
      <c r="D452" s="109" t="s">
        <v>28</v>
      </c>
      <c r="E452" s="132">
        <f>202620+750</f>
        <v>203370</v>
      </c>
    </row>
    <row r="453" spans="1:5" ht="14.25" outlineLevel="1">
      <c r="A453" s="81"/>
      <c r="B453" s="81"/>
      <c r="C453" s="69"/>
      <c r="D453" s="113"/>
      <c r="E453" s="132"/>
    </row>
    <row r="454" spans="1:5" ht="14.25" outlineLevel="1">
      <c r="A454" s="81"/>
      <c r="B454" s="81"/>
      <c r="C454" s="69">
        <v>4480</v>
      </c>
      <c r="D454" s="109" t="s">
        <v>118</v>
      </c>
      <c r="E454" s="131">
        <v>4750</v>
      </c>
    </row>
    <row r="455" spans="1:4" ht="14.25" outlineLevel="1">
      <c r="A455" s="81"/>
      <c r="B455" s="81"/>
      <c r="C455" s="69"/>
      <c r="D455" s="109"/>
    </row>
    <row r="456" spans="1:5" ht="25.5" outlineLevel="1">
      <c r="A456" s="81"/>
      <c r="B456" s="81"/>
      <c r="C456" s="69">
        <v>6050</v>
      </c>
      <c r="D456" s="109" t="s">
        <v>200</v>
      </c>
      <c r="E456" s="131">
        <v>45000</v>
      </c>
    </row>
    <row r="457" spans="1:4" ht="14.25" outlineLevel="1">
      <c r="A457" s="81"/>
      <c r="B457" s="81"/>
      <c r="C457" s="70" t="s">
        <v>54</v>
      </c>
      <c r="D457" s="109"/>
    </row>
    <row r="458" spans="1:5" ht="14.25">
      <c r="A458" s="81"/>
      <c r="B458" s="90"/>
      <c r="C458" s="69"/>
      <c r="D458" s="95" t="s">
        <v>223</v>
      </c>
      <c r="E458" s="132">
        <f>SUM(E460:E493)</f>
        <v>1322860</v>
      </c>
    </row>
    <row r="459" spans="1:5" ht="23.25" customHeight="1" outlineLevel="1">
      <c r="A459" s="81"/>
      <c r="B459" s="81"/>
      <c r="C459" s="69"/>
      <c r="D459" s="95"/>
      <c r="E459" s="132"/>
    </row>
    <row r="460" spans="1:5" ht="25.5" outlineLevel="1">
      <c r="A460" s="81"/>
      <c r="B460" s="81"/>
      <c r="C460" s="69">
        <v>3020</v>
      </c>
      <c r="D460" s="109" t="s">
        <v>161</v>
      </c>
      <c r="E460" s="132">
        <v>13730</v>
      </c>
    </row>
    <row r="461" spans="1:5" ht="14.25" outlineLevel="1">
      <c r="A461" s="81"/>
      <c r="B461" s="81"/>
      <c r="C461" s="69"/>
      <c r="D461" s="109"/>
      <c r="E461" s="132"/>
    </row>
    <row r="462" spans="1:5" ht="14.25" outlineLevel="1">
      <c r="A462" s="81"/>
      <c r="B462" s="81"/>
      <c r="C462" s="69">
        <v>4010</v>
      </c>
      <c r="D462" s="109" t="s">
        <v>20</v>
      </c>
      <c r="E462" s="132">
        <v>776780</v>
      </c>
    </row>
    <row r="463" spans="1:5" ht="14.25" outlineLevel="1">
      <c r="A463" s="81"/>
      <c r="B463" s="81"/>
      <c r="C463" s="69"/>
      <c r="D463" s="109"/>
      <c r="E463" s="132"/>
    </row>
    <row r="464" spans="1:5" ht="14.25" outlineLevel="1">
      <c r="A464" s="81"/>
      <c r="B464" s="81"/>
      <c r="C464" s="69">
        <v>4040</v>
      </c>
      <c r="D464" s="109" t="s">
        <v>21</v>
      </c>
      <c r="E464" s="132">
        <v>63890</v>
      </c>
    </row>
    <row r="465" spans="1:5" ht="14.25" outlineLevel="1">
      <c r="A465" s="81"/>
      <c r="B465" s="81"/>
      <c r="C465" s="69"/>
      <c r="D465" s="109"/>
      <c r="E465" s="132"/>
    </row>
    <row r="466" spans="1:5" ht="14.25" outlineLevel="1">
      <c r="A466" s="81"/>
      <c r="B466" s="81"/>
      <c r="C466" s="69">
        <v>4110</v>
      </c>
      <c r="D466" s="109" t="s">
        <v>112</v>
      </c>
      <c r="E466" s="132">
        <v>141910</v>
      </c>
    </row>
    <row r="467" spans="1:5" ht="14.25" outlineLevel="1">
      <c r="A467" s="81"/>
      <c r="B467" s="81"/>
      <c r="C467" s="69"/>
      <c r="D467" s="109"/>
      <c r="E467" s="132"/>
    </row>
    <row r="468" spans="1:5" ht="14.25" outlineLevel="1">
      <c r="A468" s="81"/>
      <c r="B468" s="81"/>
      <c r="C468" s="69">
        <v>4120</v>
      </c>
      <c r="D468" s="109" t="s">
        <v>23</v>
      </c>
      <c r="E468" s="132">
        <v>19340</v>
      </c>
    </row>
    <row r="469" spans="1:5" ht="14.25" outlineLevel="1">
      <c r="A469" s="81"/>
      <c r="B469" s="81"/>
      <c r="C469" s="69"/>
      <c r="D469" s="109"/>
      <c r="E469" s="132"/>
    </row>
    <row r="470" spans="1:5" ht="14.25" outlineLevel="1">
      <c r="A470" s="81"/>
      <c r="B470" s="81"/>
      <c r="C470" s="69">
        <v>4170</v>
      </c>
      <c r="D470" s="109" t="s">
        <v>167</v>
      </c>
      <c r="E470" s="132">
        <v>2500</v>
      </c>
    </row>
    <row r="471" spans="1:5" ht="14.25" outlineLevel="1">
      <c r="A471" s="81"/>
      <c r="B471" s="81"/>
      <c r="C471" s="69"/>
      <c r="D471" s="109"/>
      <c r="E471" s="132"/>
    </row>
    <row r="472" spans="1:5" ht="14.25" outlineLevel="1">
      <c r="A472" s="81"/>
      <c r="B472" s="81"/>
      <c r="C472" s="69">
        <v>4210</v>
      </c>
      <c r="D472" s="109" t="s">
        <v>14</v>
      </c>
      <c r="E472" s="132">
        <f>78120-27896-4</f>
        <v>50220</v>
      </c>
    </row>
    <row r="473" spans="1:5" ht="14.25" outlineLevel="1">
      <c r="A473" s="81"/>
      <c r="B473" s="81"/>
      <c r="C473" s="69"/>
      <c r="D473" s="109"/>
      <c r="E473" s="132"/>
    </row>
    <row r="474" spans="1:5" ht="14.25" outlineLevel="1">
      <c r="A474" s="81"/>
      <c r="B474" s="81"/>
      <c r="C474" s="69">
        <v>4260</v>
      </c>
      <c r="D474" s="109" t="s">
        <v>24</v>
      </c>
      <c r="E474" s="132">
        <v>93700</v>
      </c>
    </row>
    <row r="475" spans="1:5" ht="14.25" outlineLevel="1">
      <c r="A475" s="81"/>
      <c r="B475" s="81"/>
      <c r="C475" s="69"/>
      <c r="D475" s="109"/>
      <c r="E475" s="132"/>
    </row>
    <row r="476" spans="1:5" ht="14.25" outlineLevel="1">
      <c r="A476" s="81"/>
      <c r="B476" s="81"/>
      <c r="C476" s="69">
        <v>4270</v>
      </c>
      <c r="D476" s="109" t="s">
        <v>25</v>
      </c>
      <c r="E476" s="132">
        <v>3500</v>
      </c>
    </row>
    <row r="477" spans="1:5" ht="14.25" outlineLevel="1">
      <c r="A477" s="81"/>
      <c r="B477" s="81"/>
      <c r="C477" s="69"/>
      <c r="D477" s="109"/>
      <c r="E477" s="132"/>
    </row>
    <row r="478" spans="1:5" ht="14.25" outlineLevel="1">
      <c r="A478" s="81"/>
      <c r="B478" s="81"/>
      <c r="C478" s="69">
        <v>4280</v>
      </c>
      <c r="D478" s="109" t="s">
        <v>102</v>
      </c>
      <c r="E478" s="132">
        <v>3500</v>
      </c>
    </row>
    <row r="479" spans="1:5" ht="14.25" outlineLevel="1">
      <c r="A479" s="81"/>
      <c r="B479" s="81"/>
      <c r="C479" s="69"/>
      <c r="D479" s="109"/>
      <c r="E479" s="132"/>
    </row>
    <row r="480" spans="1:5" ht="14.25" outlineLevel="1">
      <c r="A480" s="81"/>
      <c r="B480" s="81"/>
      <c r="C480" s="69">
        <v>4300</v>
      </c>
      <c r="D480" s="109" t="s">
        <v>36</v>
      </c>
      <c r="E480" s="132">
        <v>41540</v>
      </c>
    </row>
    <row r="481" spans="1:5" ht="14.25" outlineLevel="1">
      <c r="A481" s="81"/>
      <c r="B481" s="81"/>
      <c r="C481" s="69"/>
      <c r="D481" s="109"/>
      <c r="E481" s="132"/>
    </row>
    <row r="482" spans="1:5" ht="25.5" outlineLevel="1">
      <c r="A482" s="81"/>
      <c r="B482" s="81"/>
      <c r="C482" s="69">
        <v>4350</v>
      </c>
      <c r="D482" s="109" t="s">
        <v>191</v>
      </c>
      <c r="E482" s="132">
        <v>2300</v>
      </c>
    </row>
    <row r="483" spans="1:5" ht="14.25" outlineLevel="1">
      <c r="A483" s="81"/>
      <c r="B483" s="81"/>
      <c r="C483" s="69"/>
      <c r="D483" s="109"/>
      <c r="E483" s="132"/>
    </row>
    <row r="484" spans="1:5" ht="14.25" outlineLevel="1">
      <c r="A484" s="81"/>
      <c r="B484" s="81"/>
      <c r="C484" s="69">
        <v>4410</v>
      </c>
      <c r="D484" s="109" t="s">
        <v>26</v>
      </c>
      <c r="E484" s="132">
        <v>2670</v>
      </c>
    </row>
    <row r="485" spans="1:5" ht="14.25" outlineLevel="1">
      <c r="A485" s="81"/>
      <c r="B485" s="81"/>
      <c r="C485" s="69"/>
      <c r="D485" s="109"/>
      <c r="E485" s="132"/>
    </row>
    <row r="486" spans="1:5" ht="14.25" outlineLevel="1">
      <c r="A486" s="81"/>
      <c r="B486" s="81"/>
      <c r="C486" s="69">
        <v>4430</v>
      </c>
      <c r="D486" s="109" t="s">
        <v>27</v>
      </c>
      <c r="E486" s="132">
        <v>1980</v>
      </c>
    </row>
    <row r="487" spans="1:5" ht="14.25" outlineLevel="1">
      <c r="A487" s="81"/>
      <c r="B487" s="81"/>
      <c r="C487" s="69"/>
      <c r="D487" s="109"/>
      <c r="E487" s="132"/>
    </row>
    <row r="488" spans="1:5" ht="25.5" outlineLevel="1">
      <c r="A488" s="81"/>
      <c r="B488" s="81"/>
      <c r="C488" s="69">
        <v>4440</v>
      </c>
      <c r="D488" s="109" t="s">
        <v>28</v>
      </c>
      <c r="E488" s="132">
        <v>57580</v>
      </c>
    </row>
    <row r="489" spans="1:5" ht="14.25" outlineLevel="1">
      <c r="A489" s="81"/>
      <c r="B489" s="81"/>
      <c r="C489" s="69"/>
      <c r="D489" s="109"/>
      <c r="E489" s="132"/>
    </row>
    <row r="490" spans="1:5" ht="14.25" outlineLevel="1">
      <c r="A490" s="81"/>
      <c r="B490" s="81"/>
      <c r="C490" s="69">
        <v>4480</v>
      </c>
      <c r="D490" s="109" t="s">
        <v>118</v>
      </c>
      <c r="E490" s="132">
        <v>2720</v>
      </c>
    </row>
    <row r="491" spans="1:5" ht="14.25" outlineLevel="1">
      <c r="A491" s="81"/>
      <c r="B491" s="81"/>
      <c r="C491" s="69"/>
      <c r="D491" s="109"/>
      <c r="E491" s="132"/>
    </row>
    <row r="492" spans="1:5" ht="25.5" outlineLevel="1">
      <c r="A492" s="81"/>
      <c r="B492" s="81"/>
      <c r="C492" s="69">
        <v>6050</v>
      </c>
      <c r="D492" s="109" t="s">
        <v>200</v>
      </c>
      <c r="E492" s="132">
        <v>45000</v>
      </c>
    </row>
    <row r="493" spans="1:5" ht="14.25" outlineLevel="1">
      <c r="A493" s="81"/>
      <c r="B493" s="81"/>
      <c r="C493" s="69"/>
      <c r="D493" s="109"/>
      <c r="E493" s="132"/>
    </row>
    <row r="494" spans="1:5" ht="14.25">
      <c r="A494" s="81"/>
      <c r="B494" s="81"/>
      <c r="C494" s="69"/>
      <c r="D494" s="95" t="s">
        <v>227</v>
      </c>
      <c r="E494" s="132">
        <f>SUM(E496:E527)</f>
        <v>4170250</v>
      </c>
    </row>
    <row r="495" spans="1:5" ht="14.25" outlineLevel="1">
      <c r="A495" s="81"/>
      <c r="B495" s="81"/>
      <c r="C495" s="69"/>
      <c r="D495" s="109"/>
      <c r="E495" s="132"/>
    </row>
    <row r="496" spans="1:5" ht="25.5" outlineLevel="1">
      <c r="A496" s="81"/>
      <c r="B496" s="81"/>
      <c r="C496" s="69">
        <v>3020</v>
      </c>
      <c r="D496" s="109" t="s">
        <v>161</v>
      </c>
      <c r="E496" s="132">
        <v>180740</v>
      </c>
    </row>
    <row r="497" spans="1:5" ht="14.25" outlineLevel="1">
      <c r="A497" s="81"/>
      <c r="B497" s="81"/>
      <c r="C497" s="69"/>
      <c r="D497" s="109"/>
      <c r="E497" s="132"/>
    </row>
    <row r="498" spans="1:5" ht="14.25" outlineLevel="1">
      <c r="A498" s="81"/>
      <c r="B498" s="81"/>
      <c r="C498" s="69">
        <v>4010</v>
      </c>
      <c r="D498" s="109" t="s">
        <v>20</v>
      </c>
      <c r="E498" s="132">
        <f>2548150+17110</f>
        <v>2565260</v>
      </c>
    </row>
    <row r="499" spans="1:5" ht="14.25" outlineLevel="1">
      <c r="A499" s="81"/>
      <c r="B499" s="81"/>
      <c r="C499" s="69"/>
      <c r="D499" s="109"/>
      <c r="E499" s="132"/>
    </row>
    <row r="500" spans="1:5" ht="14.25" outlineLevel="1">
      <c r="A500" s="81"/>
      <c r="B500" s="81"/>
      <c r="C500" s="69">
        <v>4040</v>
      </c>
      <c r="D500" s="109" t="s">
        <v>21</v>
      </c>
      <c r="E500" s="132">
        <v>192070</v>
      </c>
    </row>
    <row r="501" spans="1:5" ht="14.25" outlineLevel="1">
      <c r="A501" s="81"/>
      <c r="B501" s="81"/>
      <c r="C501" s="69"/>
      <c r="D501" s="109"/>
      <c r="E501" s="132"/>
    </row>
    <row r="502" spans="1:5" ht="14.25" outlineLevel="1">
      <c r="A502" s="81"/>
      <c r="B502" s="81"/>
      <c r="C502" s="69">
        <v>4110</v>
      </c>
      <c r="D502" s="109" t="s">
        <v>112</v>
      </c>
      <c r="E502" s="132">
        <f>462550+2910</f>
        <v>465460</v>
      </c>
    </row>
    <row r="503" spans="1:5" ht="14.25" outlineLevel="1">
      <c r="A503" s="81"/>
      <c r="B503" s="81"/>
      <c r="C503" s="69"/>
      <c r="D503" s="109"/>
      <c r="E503" s="132"/>
    </row>
    <row r="504" spans="1:5" ht="14.25" outlineLevel="1">
      <c r="A504" s="81"/>
      <c r="B504" s="81"/>
      <c r="C504" s="69">
        <v>4120</v>
      </c>
      <c r="D504" s="109" t="s">
        <v>23</v>
      </c>
      <c r="E504" s="132">
        <f>65770+420</f>
        <v>66190</v>
      </c>
    </row>
    <row r="505" spans="1:5" ht="14.25" outlineLevel="1">
      <c r="A505" s="81"/>
      <c r="B505" s="81"/>
      <c r="C505" s="69"/>
      <c r="D505" s="109"/>
      <c r="E505" s="132"/>
    </row>
    <row r="506" spans="1:5" ht="14.25" outlineLevel="1">
      <c r="A506" s="81"/>
      <c r="B506" s="81"/>
      <c r="C506" s="69">
        <v>4140</v>
      </c>
      <c r="D506" s="109" t="s">
        <v>178</v>
      </c>
      <c r="E506" s="132">
        <v>3760</v>
      </c>
    </row>
    <row r="507" spans="1:5" ht="14.25" outlineLevel="1">
      <c r="A507" s="81"/>
      <c r="B507" s="81"/>
      <c r="C507" s="69"/>
      <c r="D507" s="109"/>
      <c r="E507" s="132"/>
    </row>
    <row r="508" spans="1:5" ht="14.25" outlineLevel="1">
      <c r="A508" s="81"/>
      <c r="B508" s="81"/>
      <c r="C508" s="69">
        <v>4170</v>
      </c>
      <c r="D508" s="109" t="s">
        <v>171</v>
      </c>
      <c r="E508" s="132">
        <v>96040</v>
      </c>
    </row>
    <row r="509" spans="1:5" ht="14.25" outlineLevel="1">
      <c r="A509" s="81"/>
      <c r="B509" s="81"/>
      <c r="C509" s="69"/>
      <c r="D509" s="109"/>
      <c r="E509" s="132"/>
    </row>
    <row r="510" spans="1:5" ht="14.25" outlineLevel="1">
      <c r="A510" s="81"/>
      <c r="B510" s="81"/>
      <c r="C510" s="69">
        <v>4210</v>
      </c>
      <c r="D510" s="109" t="s">
        <v>14</v>
      </c>
      <c r="E510" s="132">
        <v>272280</v>
      </c>
    </row>
    <row r="511" spans="1:5" ht="14.25" outlineLevel="1">
      <c r="A511" s="81"/>
      <c r="B511" s="81"/>
      <c r="C511" s="69"/>
      <c r="D511" s="109"/>
      <c r="E511" s="132"/>
    </row>
    <row r="512" spans="1:5" ht="14.25" outlineLevel="1">
      <c r="A512" s="81"/>
      <c r="B512" s="81"/>
      <c r="C512" s="69">
        <v>4260</v>
      </c>
      <c r="D512" s="109" t="s">
        <v>24</v>
      </c>
      <c r="E512" s="132">
        <v>27320</v>
      </c>
    </row>
    <row r="513" spans="1:5" ht="14.25" outlineLevel="1">
      <c r="A513" s="81"/>
      <c r="B513" s="81"/>
      <c r="C513" s="69"/>
      <c r="D513" s="109"/>
      <c r="E513" s="132"/>
    </row>
    <row r="514" spans="1:5" ht="14.25" outlineLevel="1">
      <c r="A514" s="81"/>
      <c r="B514" s="81"/>
      <c r="C514" s="69">
        <v>4270</v>
      </c>
      <c r="D514" s="109" t="s">
        <v>25</v>
      </c>
      <c r="E514" s="132">
        <v>18950</v>
      </c>
    </row>
    <row r="515" spans="1:5" ht="14.25" outlineLevel="1">
      <c r="A515" s="81"/>
      <c r="B515" s="81"/>
      <c r="C515" s="69"/>
      <c r="D515" s="109"/>
      <c r="E515" s="132"/>
    </row>
    <row r="516" spans="1:5" ht="14.25" outlineLevel="1">
      <c r="A516" s="81"/>
      <c r="B516" s="81"/>
      <c r="C516" s="69">
        <v>4300</v>
      </c>
      <c r="D516" s="109" t="s">
        <v>36</v>
      </c>
      <c r="E516" s="132">
        <v>105110</v>
      </c>
    </row>
    <row r="517" spans="1:5" ht="14.25" outlineLevel="1">
      <c r="A517" s="81"/>
      <c r="B517" s="81"/>
      <c r="C517" s="69"/>
      <c r="D517" s="109"/>
      <c r="E517" s="132"/>
    </row>
    <row r="518" spans="1:5" ht="25.5" outlineLevel="1">
      <c r="A518" s="81"/>
      <c r="B518" s="81"/>
      <c r="C518" s="69">
        <v>4350</v>
      </c>
      <c r="D518" s="109" t="s">
        <v>191</v>
      </c>
      <c r="E518" s="132">
        <v>6600</v>
      </c>
    </row>
    <row r="519" spans="1:5" ht="14.25" outlineLevel="1">
      <c r="A519" s="81"/>
      <c r="B519" s="81"/>
      <c r="C519" s="69"/>
      <c r="D519" s="109"/>
      <c r="E519" s="132"/>
    </row>
    <row r="520" spans="1:5" ht="14.25" outlineLevel="1">
      <c r="A520" s="81"/>
      <c r="B520" s="81"/>
      <c r="C520" s="69">
        <v>4410</v>
      </c>
      <c r="D520" s="109" t="s">
        <v>26</v>
      </c>
      <c r="E520" s="132">
        <v>4910</v>
      </c>
    </row>
    <row r="521" spans="1:5" ht="14.25" outlineLevel="1">
      <c r="A521" s="81"/>
      <c r="B521" s="81"/>
      <c r="C521" s="69"/>
      <c r="D521" s="109"/>
      <c r="E521" s="132"/>
    </row>
    <row r="522" spans="1:5" ht="14.25" outlineLevel="1">
      <c r="A522" s="81"/>
      <c r="B522" s="81"/>
      <c r="C522" s="69">
        <v>4430</v>
      </c>
      <c r="D522" s="109" t="s">
        <v>27</v>
      </c>
      <c r="E522" s="132">
        <v>17740</v>
      </c>
    </row>
    <row r="523" spans="1:5" ht="14.25" outlineLevel="1">
      <c r="A523" s="81"/>
      <c r="B523" s="81"/>
      <c r="C523" s="69"/>
      <c r="D523" s="109"/>
      <c r="E523" s="132"/>
    </row>
    <row r="524" spans="1:5" ht="25.5" outlineLevel="1">
      <c r="A524" s="81"/>
      <c r="B524" s="81"/>
      <c r="C524" s="69">
        <v>4440</v>
      </c>
      <c r="D524" s="109" t="s">
        <v>28</v>
      </c>
      <c r="E524" s="132">
        <f>145040+750</f>
        <v>145790</v>
      </c>
    </row>
    <row r="525" spans="1:5" ht="14.25" outlineLevel="1">
      <c r="A525" s="81"/>
      <c r="B525" s="81"/>
      <c r="C525" s="69"/>
      <c r="D525" s="109"/>
      <c r="E525" s="132"/>
    </row>
    <row r="526" spans="1:5" ht="14.25" outlineLevel="1">
      <c r="A526" s="81"/>
      <c r="B526" s="81"/>
      <c r="C526" s="69">
        <v>4480</v>
      </c>
      <c r="D526" s="109" t="s">
        <v>118</v>
      </c>
      <c r="E526" s="131">
        <v>2030</v>
      </c>
    </row>
    <row r="527" spans="1:4" ht="14.25" outlineLevel="1">
      <c r="A527" s="81"/>
      <c r="B527" s="81"/>
      <c r="C527" s="69"/>
      <c r="D527" s="109"/>
    </row>
    <row r="528" spans="1:5" ht="14.25">
      <c r="A528" s="81"/>
      <c r="B528" s="70"/>
      <c r="C528" s="69"/>
      <c r="D528" s="95" t="s">
        <v>222</v>
      </c>
      <c r="E528" s="132">
        <f>SUM(E530:E530)</f>
        <v>35000</v>
      </c>
    </row>
    <row r="529" spans="1:5" ht="14.25">
      <c r="A529" s="81"/>
      <c r="B529" s="81"/>
      <c r="C529" s="69"/>
      <c r="D529" s="109"/>
      <c r="E529" s="132"/>
    </row>
    <row r="530" spans="1:5" ht="51">
      <c r="A530" s="81"/>
      <c r="B530" s="81"/>
      <c r="C530" s="69">
        <v>2310</v>
      </c>
      <c r="D530" s="109" t="s">
        <v>120</v>
      </c>
      <c r="E530" s="132">
        <v>35000</v>
      </c>
    </row>
    <row r="531" spans="1:5" ht="14.25">
      <c r="A531" s="81"/>
      <c r="B531" s="81"/>
      <c r="C531" s="69"/>
      <c r="D531" s="109"/>
      <c r="E531" s="132"/>
    </row>
    <row r="532" spans="1:12" s="91" customFormat="1" ht="15">
      <c r="A532" s="81"/>
      <c r="B532" s="85">
        <v>80132</v>
      </c>
      <c r="C532" s="69"/>
      <c r="D532" s="95" t="s">
        <v>121</v>
      </c>
      <c r="E532" s="142">
        <f>SUM(E534:E565)</f>
        <v>463890</v>
      </c>
      <c r="F532" s="197"/>
      <c r="G532" s="161"/>
      <c r="H532" s="161"/>
      <c r="I532" s="161"/>
      <c r="J532" s="161"/>
      <c r="K532" s="161"/>
      <c r="L532" s="161"/>
    </row>
    <row r="533" spans="1:5" ht="14.25" outlineLevel="1">
      <c r="A533" s="81"/>
      <c r="B533" s="81"/>
      <c r="C533" s="69"/>
      <c r="D533" s="109"/>
      <c r="E533" s="132"/>
    </row>
    <row r="534" spans="1:5" ht="25.5" outlineLevel="1">
      <c r="A534" s="81"/>
      <c r="B534" s="81"/>
      <c r="C534" s="69"/>
      <c r="D534" s="127" t="s">
        <v>221</v>
      </c>
      <c r="E534" s="132"/>
    </row>
    <row r="535" spans="1:5" ht="14.25" outlineLevel="1">
      <c r="A535" s="81"/>
      <c r="B535" s="81"/>
      <c r="C535" s="69"/>
      <c r="D535" s="109"/>
      <c r="E535" s="132"/>
    </row>
    <row r="536" spans="1:5" ht="25.5" outlineLevel="1">
      <c r="A536" s="81"/>
      <c r="B536" s="81"/>
      <c r="C536" s="69">
        <v>3020</v>
      </c>
      <c r="D536" s="109" t="s">
        <v>161</v>
      </c>
      <c r="E536" s="132">
        <v>2070</v>
      </c>
    </row>
    <row r="537" spans="1:5" ht="14.25" outlineLevel="1">
      <c r="A537" s="81"/>
      <c r="B537" s="81"/>
      <c r="C537" s="69"/>
      <c r="D537" s="109"/>
      <c r="E537" s="132"/>
    </row>
    <row r="538" spans="1:6" ht="14.25" outlineLevel="1">
      <c r="A538" s="81"/>
      <c r="B538" s="81"/>
      <c r="C538" s="69">
        <v>4010</v>
      </c>
      <c r="D538" s="109" t="s">
        <v>20</v>
      </c>
      <c r="E538" s="132">
        <v>288410</v>
      </c>
      <c r="F538" s="132">
        <v>288410</v>
      </c>
    </row>
    <row r="539" spans="1:5" ht="14.25" outlineLevel="1">
      <c r="A539" s="81"/>
      <c r="B539" s="81"/>
      <c r="C539" s="69"/>
      <c r="D539" s="109"/>
      <c r="E539" s="132"/>
    </row>
    <row r="540" spans="1:5" ht="14.25" outlineLevel="1">
      <c r="A540" s="81"/>
      <c r="B540" s="81"/>
      <c r="C540" s="69">
        <v>4040</v>
      </c>
      <c r="D540" s="109" t="s">
        <v>21</v>
      </c>
      <c r="E540" s="132">
        <v>22200</v>
      </c>
    </row>
    <row r="541" spans="1:5" ht="14.25" outlineLevel="1">
      <c r="A541" s="81"/>
      <c r="B541" s="81"/>
      <c r="C541" s="69"/>
      <c r="D541" s="109"/>
      <c r="E541" s="132"/>
    </row>
    <row r="542" spans="1:5" ht="14.25" outlineLevel="1">
      <c r="A542" s="81"/>
      <c r="B542" s="81"/>
      <c r="C542" s="69">
        <v>4110</v>
      </c>
      <c r="D542" s="109" t="s">
        <v>112</v>
      </c>
      <c r="E542" s="132">
        <v>52430</v>
      </c>
    </row>
    <row r="543" spans="1:5" ht="14.25" outlineLevel="1">
      <c r="A543" s="81"/>
      <c r="B543" s="81"/>
      <c r="C543" s="69"/>
      <c r="D543" s="109"/>
      <c r="E543" s="132"/>
    </row>
    <row r="544" spans="1:5" ht="14.25" outlineLevel="1">
      <c r="A544" s="81"/>
      <c r="B544" s="81"/>
      <c r="C544" s="69">
        <v>4120</v>
      </c>
      <c r="D544" s="109" t="s">
        <v>23</v>
      </c>
      <c r="E544" s="132">
        <v>7450</v>
      </c>
    </row>
    <row r="545" spans="1:5" ht="14.25" outlineLevel="1">
      <c r="A545" s="81"/>
      <c r="B545" s="81"/>
      <c r="C545" s="69"/>
      <c r="D545" s="109"/>
      <c r="E545" s="132"/>
    </row>
    <row r="546" spans="1:5" ht="14.25" outlineLevel="1">
      <c r="A546" s="81"/>
      <c r="B546" s="81"/>
      <c r="C546" s="69">
        <v>4170</v>
      </c>
      <c r="D546" s="109" t="s">
        <v>167</v>
      </c>
      <c r="E546" s="132">
        <v>600</v>
      </c>
    </row>
    <row r="547" spans="1:5" ht="14.25" outlineLevel="1">
      <c r="A547" s="81"/>
      <c r="B547" s="81"/>
      <c r="C547" s="69"/>
      <c r="D547" s="109"/>
      <c r="E547" s="132"/>
    </row>
    <row r="548" spans="1:5" ht="14.25" outlineLevel="1">
      <c r="A548" s="81"/>
      <c r="B548" s="81"/>
      <c r="C548" s="69">
        <v>4210</v>
      </c>
      <c r="D548" s="109" t="s">
        <v>14</v>
      </c>
      <c r="E548" s="132">
        <v>5300</v>
      </c>
    </row>
    <row r="549" spans="1:5" ht="14.25" outlineLevel="1">
      <c r="A549" s="81"/>
      <c r="B549" s="81"/>
      <c r="C549" s="69"/>
      <c r="D549" s="109"/>
      <c r="E549" s="132"/>
    </row>
    <row r="550" spans="1:5" ht="14.25" outlineLevel="1">
      <c r="A550" s="81"/>
      <c r="B550" s="81"/>
      <c r="C550" s="69">
        <v>4260</v>
      </c>
      <c r="D550" s="109" t="s">
        <v>24</v>
      </c>
      <c r="E550" s="132">
        <v>10050</v>
      </c>
    </row>
    <row r="551" spans="1:5" ht="14.25" outlineLevel="1">
      <c r="A551" s="81"/>
      <c r="B551" s="81"/>
      <c r="C551" s="69"/>
      <c r="D551" s="109"/>
      <c r="E551" s="132"/>
    </row>
    <row r="552" spans="1:5" ht="14.25" outlineLevel="1">
      <c r="A552" s="81"/>
      <c r="B552" s="81"/>
      <c r="C552" s="69">
        <v>4270</v>
      </c>
      <c r="D552" s="109" t="s">
        <v>25</v>
      </c>
      <c r="E552" s="132">
        <v>10520</v>
      </c>
    </row>
    <row r="553" spans="1:5" ht="14.25" outlineLevel="1">
      <c r="A553" s="81"/>
      <c r="B553" s="81"/>
      <c r="C553" s="69"/>
      <c r="D553" s="109"/>
      <c r="E553" s="132"/>
    </row>
    <row r="554" spans="1:5" ht="14.25" outlineLevel="1">
      <c r="A554" s="81"/>
      <c r="B554" s="81"/>
      <c r="C554" s="69">
        <v>4280</v>
      </c>
      <c r="D554" s="109" t="s">
        <v>102</v>
      </c>
      <c r="E554" s="132">
        <v>200</v>
      </c>
    </row>
    <row r="555" spans="1:5" ht="14.25" outlineLevel="1">
      <c r="A555" s="81"/>
      <c r="B555" s="81"/>
      <c r="C555" s="69"/>
      <c r="D555" s="109"/>
      <c r="E555" s="132"/>
    </row>
    <row r="556" spans="1:5" ht="14.25" outlineLevel="1">
      <c r="A556" s="81"/>
      <c r="B556" s="81"/>
      <c r="C556" s="69">
        <v>4300</v>
      </c>
      <c r="D556" s="109" t="s">
        <v>36</v>
      </c>
      <c r="E556" s="132">
        <v>39800</v>
      </c>
    </row>
    <row r="557" spans="1:5" ht="14.25" outlineLevel="1">
      <c r="A557" s="81"/>
      <c r="B557" s="81"/>
      <c r="C557" s="69"/>
      <c r="D557" s="109"/>
      <c r="E557" s="132"/>
    </row>
    <row r="558" spans="1:5" ht="25.5" outlineLevel="1">
      <c r="A558" s="81"/>
      <c r="B558" s="81"/>
      <c r="C558" s="69">
        <v>4350</v>
      </c>
      <c r="D558" s="109" t="s">
        <v>191</v>
      </c>
      <c r="E558" s="132">
        <v>1920</v>
      </c>
    </row>
    <row r="559" spans="1:5" ht="14.25" outlineLevel="1">
      <c r="A559" s="81"/>
      <c r="B559" s="81"/>
      <c r="C559" s="69"/>
      <c r="D559" s="109"/>
      <c r="E559" s="132"/>
    </row>
    <row r="560" spans="1:5" ht="14.25" outlineLevel="1">
      <c r="A560" s="81"/>
      <c r="B560" s="81"/>
      <c r="C560" s="69">
        <v>4410</v>
      </c>
      <c r="D560" s="109" t="s">
        <v>26</v>
      </c>
      <c r="E560" s="132">
        <v>3330</v>
      </c>
    </row>
    <row r="561" spans="1:5" ht="14.25" outlineLevel="1">
      <c r="A561" s="81"/>
      <c r="B561" s="81"/>
      <c r="C561" s="69"/>
      <c r="D561" s="109"/>
      <c r="E561" s="132"/>
    </row>
    <row r="562" spans="1:5" ht="14.25" outlineLevel="1">
      <c r="A562" s="81"/>
      <c r="B562" s="81"/>
      <c r="C562" s="69">
        <v>4430</v>
      </c>
      <c r="D562" s="109" t="s">
        <v>27</v>
      </c>
      <c r="E562" s="132">
        <v>170</v>
      </c>
    </row>
    <row r="563" spans="1:5" ht="14.25" outlineLevel="1">
      <c r="A563" s="81"/>
      <c r="B563" s="81"/>
      <c r="C563" s="69"/>
      <c r="D563" s="109"/>
      <c r="E563" s="132"/>
    </row>
    <row r="564" spans="1:5" ht="25.5" outlineLevel="1">
      <c r="A564" s="81"/>
      <c r="B564" s="81"/>
      <c r="C564" s="69">
        <v>4440</v>
      </c>
      <c r="D564" s="109" t="s">
        <v>28</v>
      </c>
      <c r="E564" s="132">
        <v>19440</v>
      </c>
    </row>
    <row r="565" spans="1:5" ht="14.25" outlineLevel="1">
      <c r="A565" s="81"/>
      <c r="B565" s="81"/>
      <c r="C565" s="69"/>
      <c r="D565" s="109"/>
      <c r="E565" s="132"/>
    </row>
    <row r="566" spans="1:12" s="91" customFormat="1" ht="15">
      <c r="A566" s="81"/>
      <c r="B566" s="81">
        <v>80134</v>
      </c>
      <c r="C566" s="69"/>
      <c r="D566" s="95" t="s">
        <v>122</v>
      </c>
      <c r="E566" s="142">
        <f>SUM(E568:E580)</f>
        <v>395050</v>
      </c>
      <c r="F566" s="197"/>
      <c r="G566" s="161"/>
      <c r="H566" s="161"/>
      <c r="I566" s="161"/>
      <c r="J566" s="161"/>
      <c r="K566" s="161"/>
      <c r="L566" s="161"/>
    </row>
    <row r="567" spans="1:5" ht="14.25" outlineLevel="1">
      <c r="A567" s="81"/>
      <c r="B567" s="81"/>
      <c r="C567" s="69"/>
      <c r="D567" s="109"/>
      <c r="E567" s="132"/>
    </row>
    <row r="568" spans="1:5" ht="14.25" outlineLevel="1">
      <c r="A568" s="81"/>
      <c r="B568" s="81"/>
      <c r="C568" s="69"/>
      <c r="D568" s="127" t="s">
        <v>239</v>
      </c>
      <c r="E568" s="132"/>
    </row>
    <row r="569" spans="1:5" ht="14.25" outlineLevel="1">
      <c r="A569" s="81"/>
      <c r="B569" s="81"/>
      <c r="C569" s="69"/>
      <c r="D569" s="109"/>
      <c r="E569" s="132"/>
    </row>
    <row r="570" spans="1:5" ht="25.5" outlineLevel="1">
      <c r="A570" s="81"/>
      <c r="B570" s="81"/>
      <c r="C570" s="69">
        <v>3020</v>
      </c>
      <c r="D570" s="109" t="s">
        <v>161</v>
      </c>
      <c r="E570" s="132">
        <v>690</v>
      </c>
    </row>
    <row r="571" spans="1:5" ht="14.25" outlineLevel="1">
      <c r="A571" s="81"/>
      <c r="B571" s="81"/>
      <c r="C571" s="69"/>
      <c r="D571" s="109"/>
      <c r="E571" s="132"/>
    </row>
    <row r="572" spans="1:6" ht="14.25" outlineLevel="1">
      <c r="A572" s="81"/>
      <c r="B572" s="81"/>
      <c r="C572" s="69">
        <v>4010</v>
      </c>
      <c r="D572" s="109" t="s">
        <v>20</v>
      </c>
      <c r="E572" s="132">
        <v>284640</v>
      </c>
      <c r="F572" s="132">
        <v>284640</v>
      </c>
    </row>
    <row r="573" spans="1:5" ht="14.25" outlineLevel="1">
      <c r="A573" s="81"/>
      <c r="B573" s="81"/>
      <c r="C573" s="69"/>
      <c r="D573" s="109"/>
      <c r="E573" s="132"/>
    </row>
    <row r="574" spans="1:5" ht="14.25" outlineLevel="1">
      <c r="A574" s="81"/>
      <c r="B574" s="81"/>
      <c r="C574" s="69">
        <v>4040</v>
      </c>
      <c r="D574" s="109" t="s">
        <v>21</v>
      </c>
      <c r="E574" s="132">
        <v>29780</v>
      </c>
    </row>
    <row r="575" spans="1:5" ht="14.25" outlineLevel="1">
      <c r="A575" s="81"/>
      <c r="B575" s="81"/>
      <c r="C575" s="69"/>
      <c r="D575" s="109"/>
      <c r="E575" s="132"/>
    </row>
    <row r="576" spans="1:5" ht="14.25" outlineLevel="1">
      <c r="A576" s="81"/>
      <c r="B576" s="81"/>
      <c r="C576" s="69">
        <v>4110</v>
      </c>
      <c r="D576" s="109" t="s">
        <v>112</v>
      </c>
      <c r="E576" s="132">
        <v>53070</v>
      </c>
    </row>
    <row r="577" spans="1:5" ht="14.25" outlineLevel="1">
      <c r="A577" s="81"/>
      <c r="B577" s="81"/>
      <c r="C577" s="69"/>
      <c r="D577" s="109"/>
      <c r="E577" s="132"/>
    </row>
    <row r="578" spans="1:5" ht="14.25" outlineLevel="1">
      <c r="A578" s="81"/>
      <c r="B578" s="81"/>
      <c r="C578" s="69">
        <v>4120</v>
      </c>
      <c r="D578" s="109" t="s">
        <v>23</v>
      </c>
      <c r="E578" s="132">
        <v>7550</v>
      </c>
    </row>
    <row r="579" spans="1:5" ht="14.25" outlineLevel="1">
      <c r="A579" s="81"/>
      <c r="B579" s="81"/>
      <c r="C579" s="69"/>
      <c r="D579" s="109"/>
      <c r="E579" s="132"/>
    </row>
    <row r="580" spans="1:5" ht="25.5" outlineLevel="1">
      <c r="A580" s="81"/>
      <c r="B580" s="81"/>
      <c r="C580" s="69">
        <v>4440</v>
      </c>
      <c r="D580" s="109" t="s">
        <v>28</v>
      </c>
      <c r="E580" s="132">
        <v>19320</v>
      </c>
    </row>
    <row r="581" spans="1:5" ht="14.25">
      <c r="A581" s="81"/>
      <c r="B581" s="81"/>
      <c r="C581" s="69"/>
      <c r="D581" s="109"/>
      <c r="E581" s="132"/>
    </row>
    <row r="582" spans="1:12" s="91" customFormat="1" ht="25.5">
      <c r="A582" s="81"/>
      <c r="B582" s="81">
        <v>80146</v>
      </c>
      <c r="C582" s="69"/>
      <c r="D582" s="95" t="s">
        <v>123</v>
      </c>
      <c r="E582" s="145">
        <f>SUM(E584:E588)</f>
        <v>52540</v>
      </c>
      <c r="F582" s="197"/>
      <c r="G582" s="161"/>
      <c r="H582" s="161"/>
      <c r="I582" s="161"/>
      <c r="J582" s="161"/>
      <c r="K582" s="161"/>
      <c r="L582" s="161"/>
    </row>
    <row r="583" spans="1:5" ht="14.25" outlineLevel="1">
      <c r="A583" s="81"/>
      <c r="B583" s="81"/>
      <c r="C583" s="69"/>
      <c r="D583" s="113"/>
      <c r="E583" s="144"/>
    </row>
    <row r="584" spans="1:5" ht="63.75" outlineLevel="1">
      <c r="A584" s="81"/>
      <c r="B584" s="81"/>
      <c r="C584" s="69">
        <v>2310</v>
      </c>
      <c r="D584" s="109" t="s">
        <v>124</v>
      </c>
      <c r="E584" s="144">
        <v>6500</v>
      </c>
    </row>
    <row r="585" spans="1:5" ht="14.25" outlineLevel="1">
      <c r="A585" s="81"/>
      <c r="B585" s="81"/>
      <c r="C585" s="69"/>
      <c r="D585" s="109"/>
      <c r="E585" s="144"/>
    </row>
    <row r="586" spans="1:5" ht="14.25" outlineLevel="1">
      <c r="A586" s="81"/>
      <c r="B586" s="81"/>
      <c r="C586" s="69">
        <v>4300</v>
      </c>
      <c r="D586" s="109" t="s">
        <v>36</v>
      </c>
      <c r="E586" s="146">
        <v>39400</v>
      </c>
    </row>
    <row r="587" spans="1:5" ht="14.25" outlineLevel="1">
      <c r="A587" s="81"/>
      <c r="B587" s="81"/>
      <c r="C587" s="69"/>
      <c r="D587" s="109"/>
      <c r="E587" s="144"/>
    </row>
    <row r="588" spans="1:5" ht="14.25" outlineLevel="1">
      <c r="A588" s="81"/>
      <c r="B588" s="81"/>
      <c r="C588" s="69">
        <v>4410</v>
      </c>
      <c r="D588" s="109" t="s">
        <v>26</v>
      </c>
      <c r="E588" s="144">
        <v>6640</v>
      </c>
    </row>
    <row r="589" spans="1:5" ht="14.25">
      <c r="A589" s="81"/>
      <c r="B589" s="81"/>
      <c r="C589" s="69" t="s">
        <v>9</v>
      </c>
      <c r="D589" s="109"/>
      <c r="E589" s="144"/>
    </row>
    <row r="590" spans="1:5" ht="14.25">
      <c r="A590" s="81"/>
      <c r="B590" s="81"/>
      <c r="C590" s="69"/>
      <c r="D590" s="109"/>
      <c r="E590" s="147"/>
    </row>
    <row r="591" spans="1:12" s="91" customFormat="1" ht="15">
      <c r="A591" s="81"/>
      <c r="B591" s="85">
        <v>80195</v>
      </c>
      <c r="C591" s="69"/>
      <c r="D591" s="95" t="s">
        <v>48</v>
      </c>
      <c r="E591" s="142">
        <f>SUM(E592:E621)</f>
        <v>276270</v>
      </c>
      <c r="F591" s="197"/>
      <c r="G591" s="161"/>
      <c r="H591" s="161"/>
      <c r="I591" s="161"/>
      <c r="J591" s="161"/>
      <c r="K591" s="161"/>
      <c r="L591" s="161"/>
    </row>
    <row r="592" spans="1:5" ht="14.25" outlineLevel="1">
      <c r="A592" s="81"/>
      <c r="B592" s="81"/>
      <c r="C592" s="69"/>
      <c r="D592" s="109"/>
      <c r="E592" s="132"/>
    </row>
    <row r="593" spans="1:5" ht="25.5" outlineLevel="1">
      <c r="A593" s="81"/>
      <c r="B593" s="81"/>
      <c r="C593" s="69">
        <v>3020</v>
      </c>
      <c r="D593" s="109" t="s">
        <v>161</v>
      </c>
      <c r="E593" s="132">
        <v>900</v>
      </c>
    </row>
    <row r="594" spans="1:5" ht="14.25" outlineLevel="1">
      <c r="A594" s="81"/>
      <c r="B594" s="81"/>
      <c r="C594" s="69"/>
      <c r="D594" s="109"/>
      <c r="E594" s="132"/>
    </row>
    <row r="595" spans="1:6" ht="14.25" outlineLevel="1">
      <c r="A595" s="81"/>
      <c r="B595" s="81"/>
      <c r="C595" s="69">
        <v>4010</v>
      </c>
      <c r="D595" s="109" t="s">
        <v>20</v>
      </c>
      <c r="E595" s="132">
        <v>145530</v>
      </c>
      <c r="F595" s="132">
        <v>145530</v>
      </c>
    </row>
    <row r="596" spans="1:5" ht="14.25" outlineLevel="1">
      <c r="A596" s="81"/>
      <c r="B596" s="81"/>
      <c r="C596" s="69"/>
      <c r="D596" s="109"/>
      <c r="E596" s="132"/>
    </row>
    <row r="597" spans="1:5" ht="14.25" outlineLevel="1">
      <c r="A597" s="81"/>
      <c r="B597" s="81"/>
      <c r="C597" s="69">
        <v>4040</v>
      </c>
      <c r="D597" s="109" t="s">
        <v>21</v>
      </c>
      <c r="E597" s="132">
        <v>10080</v>
      </c>
    </row>
    <row r="598" spans="1:5" ht="14.25" outlineLevel="1">
      <c r="A598" s="81"/>
      <c r="B598" s="81"/>
      <c r="C598" s="69"/>
      <c r="D598" s="109"/>
      <c r="E598" s="132"/>
    </row>
    <row r="599" spans="1:5" ht="14.25" outlineLevel="1">
      <c r="A599" s="81"/>
      <c r="B599" s="81"/>
      <c r="C599" s="69">
        <v>4110</v>
      </c>
      <c r="D599" s="109" t="s">
        <v>112</v>
      </c>
      <c r="E599" s="132">
        <v>26730</v>
      </c>
    </row>
    <row r="600" spans="1:5" ht="14.25" outlineLevel="1">
      <c r="A600" s="81"/>
      <c r="B600" s="81"/>
      <c r="C600" s="69"/>
      <c r="D600" s="109"/>
      <c r="E600" s="132"/>
    </row>
    <row r="601" spans="1:5" ht="14.25" outlineLevel="1">
      <c r="A601" s="81"/>
      <c r="B601" s="81"/>
      <c r="C601" s="69">
        <v>4120</v>
      </c>
      <c r="D601" s="109" t="s">
        <v>23</v>
      </c>
      <c r="E601" s="132">
        <v>3760</v>
      </c>
    </row>
    <row r="602" spans="1:5" ht="14.25" outlineLevel="1">
      <c r="A602" s="81"/>
      <c r="B602" s="81"/>
      <c r="C602" s="69"/>
      <c r="D602" s="109"/>
      <c r="E602" s="132"/>
    </row>
    <row r="603" spans="1:5" ht="14.25" outlineLevel="1">
      <c r="A603" s="81"/>
      <c r="B603" s="81"/>
      <c r="C603" s="69">
        <v>4170</v>
      </c>
      <c r="D603" s="109" t="s">
        <v>167</v>
      </c>
      <c r="E603" s="132">
        <v>2000</v>
      </c>
    </row>
    <row r="604" spans="1:5" ht="14.25" outlineLevel="1">
      <c r="A604" s="81"/>
      <c r="B604" s="81"/>
      <c r="C604" s="69"/>
      <c r="D604" s="109"/>
      <c r="E604" s="132"/>
    </row>
    <row r="605" spans="1:5" ht="14.25" outlineLevel="1">
      <c r="A605" s="81"/>
      <c r="B605" s="81"/>
      <c r="C605" s="69">
        <v>4210</v>
      </c>
      <c r="D605" s="109" t="s">
        <v>14</v>
      </c>
      <c r="E605" s="132">
        <v>14000</v>
      </c>
    </row>
    <row r="606" spans="1:5" ht="14.25" outlineLevel="1">
      <c r="A606" s="81"/>
      <c r="B606" s="81"/>
      <c r="C606" s="69"/>
      <c r="D606" s="109"/>
      <c r="E606" s="132"/>
    </row>
    <row r="607" spans="1:5" ht="14.25" outlineLevel="1">
      <c r="A607" s="81"/>
      <c r="B607" s="81"/>
      <c r="C607" s="69">
        <v>4260</v>
      </c>
      <c r="D607" s="109" t="s">
        <v>24</v>
      </c>
      <c r="E607" s="132">
        <v>3150</v>
      </c>
    </row>
    <row r="608" spans="1:5" ht="14.25" outlineLevel="1">
      <c r="A608" s="81"/>
      <c r="B608" s="81"/>
      <c r="C608" s="69"/>
      <c r="D608" s="109"/>
      <c r="E608" s="132"/>
    </row>
    <row r="609" spans="1:5" ht="14.25" outlineLevel="1">
      <c r="A609" s="81"/>
      <c r="B609" s="81"/>
      <c r="C609" s="69">
        <v>4270</v>
      </c>
      <c r="D609" s="109" t="s">
        <v>32</v>
      </c>
      <c r="E609" s="132">
        <v>600</v>
      </c>
    </row>
    <row r="610" spans="1:5" ht="14.25" outlineLevel="1">
      <c r="A610" s="81"/>
      <c r="B610" s="81"/>
      <c r="C610" s="69"/>
      <c r="D610" s="109"/>
      <c r="E610" s="132"/>
    </row>
    <row r="611" spans="1:5" ht="14.25" outlineLevel="1">
      <c r="A611" s="81"/>
      <c r="B611" s="81"/>
      <c r="C611" s="69">
        <v>4280</v>
      </c>
      <c r="D611" s="109" t="s">
        <v>102</v>
      </c>
      <c r="E611" s="132">
        <v>200</v>
      </c>
    </row>
    <row r="612" spans="1:5" ht="14.25" outlineLevel="1">
      <c r="A612" s="81"/>
      <c r="B612" s="81"/>
      <c r="C612" s="69"/>
      <c r="D612" s="109"/>
      <c r="E612" s="132"/>
    </row>
    <row r="613" spans="1:5" ht="14.25" outlineLevel="1">
      <c r="A613" s="81"/>
      <c r="B613" s="81"/>
      <c r="C613" s="69">
        <v>4300</v>
      </c>
      <c r="D613" s="109" t="s">
        <v>125</v>
      </c>
      <c r="E613" s="132">
        <v>11810</v>
      </c>
    </row>
    <row r="614" spans="1:5" ht="14.25" outlineLevel="1">
      <c r="A614" s="81"/>
      <c r="B614" s="81"/>
      <c r="C614" s="69"/>
      <c r="D614" s="109"/>
      <c r="E614" s="132"/>
    </row>
    <row r="615" spans="1:5" ht="25.5" outlineLevel="1">
      <c r="A615" s="81"/>
      <c r="B615" s="81"/>
      <c r="C615" s="69">
        <v>4350</v>
      </c>
      <c r="D615" s="109" t="s">
        <v>191</v>
      </c>
      <c r="E615" s="132">
        <v>1950</v>
      </c>
    </row>
    <row r="616" spans="1:5" ht="14.25" outlineLevel="1">
      <c r="A616" s="81"/>
      <c r="B616" s="81"/>
      <c r="C616" s="69"/>
      <c r="D616" s="109"/>
      <c r="E616" s="132"/>
    </row>
    <row r="617" spans="1:5" ht="14.25" outlineLevel="1">
      <c r="A617" s="81"/>
      <c r="B617" s="81"/>
      <c r="C617" s="69">
        <v>4410</v>
      </c>
      <c r="D617" s="109" t="s">
        <v>26</v>
      </c>
      <c r="E617" s="132">
        <v>1050</v>
      </c>
    </row>
    <row r="618" spans="1:5" ht="14.25" outlineLevel="1">
      <c r="A618" s="81"/>
      <c r="B618" s="81"/>
      <c r="C618" s="69"/>
      <c r="D618" s="109"/>
      <c r="E618" s="132"/>
    </row>
    <row r="619" spans="1:5" ht="14.25" outlineLevel="1">
      <c r="A619" s="81"/>
      <c r="B619" s="81"/>
      <c r="C619" s="69">
        <v>4430</v>
      </c>
      <c r="D619" s="109" t="s">
        <v>27</v>
      </c>
      <c r="E619" s="132">
        <v>240</v>
      </c>
    </row>
    <row r="620" spans="1:5" ht="14.25" outlineLevel="1">
      <c r="A620" s="81"/>
      <c r="B620" s="81"/>
      <c r="C620" s="69"/>
      <c r="D620" s="109"/>
      <c r="E620" s="132"/>
    </row>
    <row r="621" spans="1:5" ht="25.5" outlineLevel="1">
      <c r="A621" s="81"/>
      <c r="B621" s="81"/>
      <c r="C621" s="69">
        <v>4440</v>
      </c>
      <c r="D621" s="109" t="s">
        <v>28</v>
      </c>
      <c r="E621" s="132">
        <v>54270</v>
      </c>
    </row>
    <row r="622" spans="1:5" ht="14.25">
      <c r="A622" s="81"/>
      <c r="B622" s="90"/>
      <c r="C622" s="88" t="s">
        <v>126</v>
      </c>
      <c r="D622" s="109"/>
      <c r="E622" s="132"/>
    </row>
    <row r="623" spans="1:5" ht="25.5">
      <c r="A623" s="81"/>
      <c r="B623" s="81"/>
      <c r="C623" s="69"/>
      <c r="D623" s="95" t="s">
        <v>127</v>
      </c>
      <c r="E623" s="132">
        <f>SUM(E625:E629)</f>
        <v>17750</v>
      </c>
    </row>
    <row r="624" spans="1:5" ht="14.25" outlineLevel="1">
      <c r="A624" s="81"/>
      <c r="B624" s="81"/>
      <c r="C624" s="69"/>
      <c r="D624" s="109"/>
      <c r="E624" s="132"/>
    </row>
    <row r="625" spans="1:5" ht="14.25" outlineLevel="1">
      <c r="A625" s="81"/>
      <c r="B625" s="81"/>
      <c r="C625" s="69">
        <v>4010</v>
      </c>
      <c r="D625" s="109" t="s">
        <v>20</v>
      </c>
      <c r="E625" s="132">
        <v>14750</v>
      </c>
    </row>
    <row r="626" spans="1:5" ht="14.25" outlineLevel="1">
      <c r="A626" s="81"/>
      <c r="B626" s="81"/>
      <c r="C626" s="69"/>
      <c r="D626" s="109"/>
      <c r="E626" s="132"/>
    </row>
    <row r="627" spans="1:5" ht="14.25" outlineLevel="1">
      <c r="A627" s="81"/>
      <c r="B627" s="81"/>
      <c r="C627" s="69">
        <v>4110</v>
      </c>
      <c r="D627" s="109" t="s">
        <v>112</v>
      </c>
      <c r="E627" s="132">
        <v>2640</v>
      </c>
    </row>
    <row r="628" spans="1:5" ht="14.25" outlineLevel="1">
      <c r="A628" s="81"/>
      <c r="B628" s="81"/>
      <c r="C628" s="69"/>
      <c r="D628" s="109"/>
      <c r="E628" s="132"/>
    </row>
    <row r="629" spans="1:5" ht="14.25" outlineLevel="1">
      <c r="A629" s="81"/>
      <c r="B629" s="81"/>
      <c r="C629" s="69">
        <v>4120</v>
      </c>
      <c r="D629" s="109" t="s">
        <v>23</v>
      </c>
      <c r="E629" s="132">
        <v>360</v>
      </c>
    </row>
    <row r="630" spans="1:5" ht="14.25">
      <c r="A630" s="81"/>
      <c r="B630" s="81"/>
      <c r="C630" s="69"/>
      <c r="D630" s="109"/>
      <c r="E630" s="132"/>
    </row>
    <row r="631" spans="1:5" ht="25.5">
      <c r="A631" s="81"/>
      <c r="B631" s="81"/>
      <c r="C631" s="69"/>
      <c r="D631" s="95" t="s">
        <v>128</v>
      </c>
      <c r="E631" s="132">
        <f>SUM(E633:E643)</f>
        <v>88210</v>
      </c>
    </row>
    <row r="632" spans="1:5" ht="14.25" outlineLevel="1">
      <c r="A632" s="81"/>
      <c r="B632" s="81"/>
      <c r="C632" s="69"/>
      <c r="D632" s="109"/>
      <c r="E632" s="132"/>
    </row>
    <row r="633" spans="1:5" ht="14.25" outlineLevel="1">
      <c r="A633" s="81"/>
      <c r="B633" s="81"/>
      <c r="C633" s="69">
        <v>4010</v>
      </c>
      <c r="D633" s="109" t="s">
        <v>20</v>
      </c>
      <c r="E633" s="132">
        <v>28900</v>
      </c>
    </row>
    <row r="634" spans="1:5" ht="14.25" outlineLevel="1">
      <c r="A634" s="81"/>
      <c r="B634" s="81"/>
      <c r="C634" s="69"/>
      <c r="D634" s="109"/>
      <c r="E634" s="132"/>
    </row>
    <row r="635" spans="1:5" ht="14.25" outlineLevel="1">
      <c r="A635" s="81"/>
      <c r="B635" s="81"/>
      <c r="C635" s="69">
        <v>4040</v>
      </c>
      <c r="D635" s="109" t="s">
        <v>21</v>
      </c>
      <c r="E635" s="132">
        <v>2420</v>
      </c>
    </row>
    <row r="636" spans="1:5" ht="14.25" outlineLevel="1">
      <c r="A636" s="81"/>
      <c r="B636" s="81"/>
      <c r="C636" s="69"/>
      <c r="D636" s="109"/>
      <c r="E636" s="132"/>
    </row>
    <row r="637" spans="1:5" ht="14.25" outlineLevel="1">
      <c r="A637" s="81"/>
      <c r="B637" s="81"/>
      <c r="C637" s="69">
        <v>4110</v>
      </c>
      <c r="D637" s="109" t="s">
        <v>112</v>
      </c>
      <c r="E637" s="132">
        <v>5600</v>
      </c>
    </row>
    <row r="638" spans="1:5" ht="14.25" outlineLevel="1">
      <c r="A638" s="81"/>
      <c r="B638" s="81"/>
      <c r="C638" s="69"/>
      <c r="D638" s="109"/>
      <c r="E638" s="132"/>
    </row>
    <row r="639" spans="1:5" ht="14.25" outlineLevel="1">
      <c r="A639" s="81"/>
      <c r="B639" s="81"/>
      <c r="C639" s="69">
        <v>4120</v>
      </c>
      <c r="D639" s="109" t="s">
        <v>23</v>
      </c>
      <c r="E639" s="132">
        <v>770</v>
      </c>
    </row>
    <row r="640" spans="1:5" ht="14.25" outlineLevel="1">
      <c r="A640" s="81"/>
      <c r="B640" s="81"/>
      <c r="C640" s="69"/>
      <c r="D640" s="109"/>
      <c r="E640" s="132"/>
    </row>
    <row r="641" spans="1:5" ht="14.25" outlineLevel="1">
      <c r="A641" s="81"/>
      <c r="B641" s="81"/>
      <c r="C641" s="69">
        <v>4170</v>
      </c>
      <c r="D641" s="109" t="s">
        <v>167</v>
      </c>
      <c r="E641" s="132"/>
    </row>
    <row r="642" spans="1:5" ht="14.25" outlineLevel="1">
      <c r="A642" s="81"/>
      <c r="B642" s="81"/>
      <c r="C642" s="69"/>
      <c r="D642" s="109"/>
      <c r="E642" s="132"/>
    </row>
    <row r="643" spans="1:5" ht="25.5" outlineLevel="1">
      <c r="A643" s="81"/>
      <c r="B643" s="81"/>
      <c r="C643" s="69">
        <v>4440</v>
      </c>
      <c r="D643" s="109" t="s">
        <v>28</v>
      </c>
      <c r="E643" s="132">
        <v>50520</v>
      </c>
    </row>
    <row r="644" spans="1:5" ht="14.25">
      <c r="A644" s="81"/>
      <c r="B644" s="81"/>
      <c r="C644" s="69"/>
      <c r="D644" s="109"/>
      <c r="E644" s="132"/>
    </row>
    <row r="645" spans="1:5" ht="14.25">
      <c r="A645" s="81"/>
      <c r="B645" s="81"/>
      <c r="C645" s="69"/>
      <c r="D645" s="95" t="s">
        <v>129</v>
      </c>
      <c r="E645" s="132">
        <f>SUM(E646:E675)</f>
        <v>170310</v>
      </c>
    </row>
    <row r="646" spans="1:5" ht="14.25" outlineLevel="1">
      <c r="A646" s="81"/>
      <c r="B646" s="81"/>
      <c r="C646" s="69"/>
      <c r="D646" s="109"/>
      <c r="E646" s="132"/>
    </row>
    <row r="647" spans="1:5" ht="25.5" outlineLevel="1">
      <c r="A647" s="81"/>
      <c r="B647" s="81"/>
      <c r="C647" s="69">
        <v>3020</v>
      </c>
      <c r="D647" s="109" t="s">
        <v>161</v>
      </c>
      <c r="E647" s="132">
        <v>900</v>
      </c>
    </row>
    <row r="648" spans="1:5" ht="14.25" outlineLevel="1">
      <c r="A648" s="81"/>
      <c r="B648" s="81"/>
      <c r="C648" s="69"/>
      <c r="D648" s="109"/>
      <c r="E648" s="132"/>
    </row>
    <row r="649" spans="1:5" ht="14.25" outlineLevel="1">
      <c r="A649" s="81"/>
      <c r="B649" s="81"/>
      <c r="C649" s="69">
        <v>4010</v>
      </c>
      <c r="D649" s="109" t="s">
        <v>20</v>
      </c>
      <c r="E649" s="132">
        <v>101880</v>
      </c>
    </row>
    <row r="650" spans="1:5" ht="14.25" outlineLevel="1">
      <c r="A650" s="81"/>
      <c r="B650" s="81"/>
      <c r="C650" s="69"/>
      <c r="D650" s="109"/>
      <c r="E650" s="132"/>
    </row>
    <row r="651" spans="1:5" ht="14.25" outlineLevel="1">
      <c r="A651" s="81"/>
      <c r="B651" s="81"/>
      <c r="C651" s="69">
        <v>4040</v>
      </c>
      <c r="D651" s="109" t="s">
        <v>21</v>
      </c>
      <c r="E651" s="132">
        <v>7660</v>
      </c>
    </row>
    <row r="652" spans="1:5" ht="14.25" outlineLevel="1">
      <c r="A652" s="81"/>
      <c r="B652" s="81"/>
      <c r="C652" s="69"/>
      <c r="D652" s="109"/>
      <c r="E652" s="132"/>
    </row>
    <row r="653" spans="1:5" ht="14.25" outlineLevel="1">
      <c r="A653" s="81"/>
      <c r="B653" s="81"/>
      <c r="C653" s="69">
        <v>4110</v>
      </c>
      <c r="D653" s="109" t="s">
        <v>112</v>
      </c>
      <c r="E653" s="132">
        <v>18490</v>
      </c>
    </row>
    <row r="654" spans="1:5" ht="14.25" outlineLevel="1">
      <c r="A654" s="81"/>
      <c r="B654" s="81"/>
      <c r="C654" s="69"/>
      <c r="D654" s="109"/>
      <c r="E654" s="132"/>
    </row>
    <row r="655" spans="1:5" ht="14.25" outlineLevel="1">
      <c r="A655" s="81"/>
      <c r="B655" s="81"/>
      <c r="C655" s="69">
        <v>4120</v>
      </c>
      <c r="D655" s="109" t="s">
        <v>23</v>
      </c>
      <c r="E655" s="132">
        <v>2630</v>
      </c>
    </row>
    <row r="656" spans="1:5" ht="14.25" outlineLevel="1">
      <c r="A656" s="81"/>
      <c r="B656" s="81"/>
      <c r="C656" s="69"/>
      <c r="D656" s="109"/>
      <c r="E656" s="132"/>
    </row>
    <row r="657" spans="1:5" ht="14.25" outlineLevel="1">
      <c r="A657" s="81"/>
      <c r="B657" s="81"/>
      <c r="C657" s="69">
        <v>4170</v>
      </c>
      <c r="D657" s="109" t="s">
        <v>167</v>
      </c>
      <c r="E657" s="132">
        <v>2000</v>
      </c>
    </row>
    <row r="658" spans="1:5" ht="14.25" outlineLevel="1">
      <c r="A658" s="81"/>
      <c r="B658" s="81"/>
      <c r="C658" s="69"/>
      <c r="D658" s="109"/>
      <c r="E658" s="132"/>
    </row>
    <row r="659" spans="1:5" ht="14.25" outlineLevel="1">
      <c r="A659" s="81"/>
      <c r="B659" s="81"/>
      <c r="C659" s="69">
        <v>4210</v>
      </c>
      <c r="D659" s="109" t="s">
        <v>14</v>
      </c>
      <c r="E659" s="132">
        <v>14000</v>
      </c>
    </row>
    <row r="660" spans="1:5" ht="14.25" outlineLevel="1">
      <c r="A660" s="81"/>
      <c r="B660" s="81"/>
      <c r="C660" s="69"/>
      <c r="D660" s="109"/>
      <c r="E660" s="132"/>
    </row>
    <row r="661" spans="1:5" ht="14.25" outlineLevel="1">
      <c r="A661" s="81"/>
      <c r="B661" s="81"/>
      <c r="C661" s="69">
        <v>4260</v>
      </c>
      <c r="D661" s="109" t="s">
        <v>24</v>
      </c>
      <c r="E661" s="132">
        <v>3150</v>
      </c>
    </row>
    <row r="662" spans="1:5" ht="14.25" outlineLevel="1">
      <c r="A662" s="81"/>
      <c r="B662" s="81"/>
      <c r="C662" s="69"/>
      <c r="D662" s="109"/>
      <c r="E662" s="132"/>
    </row>
    <row r="663" spans="1:5" ht="14.25" outlineLevel="1">
      <c r="A663" s="81"/>
      <c r="B663" s="81"/>
      <c r="C663" s="69">
        <v>4270</v>
      </c>
      <c r="D663" s="109" t="s">
        <v>32</v>
      </c>
      <c r="E663" s="132">
        <v>600</v>
      </c>
    </row>
    <row r="664" spans="1:5" ht="14.25" outlineLevel="1">
      <c r="A664" s="81"/>
      <c r="B664" s="81"/>
      <c r="C664" s="69"/>
      <c r="D664" s="109"/>
      <c r="E664" s="132"/>
    </row>
    <row r="665" spans="1:5" ht="14.25" outlineLevel="1">
      <c r="A665" s="81"/>
      <c r="B665" s="81"/>
      <c r="C665" s="69">
        <v>4280</v>
      </c>
      <c r="D665" s="109" t="s">
        <v>102</v>
      </c>
      <c r="E665" s="132">
        <v>200</v>
      </c>
    </row>
    <row r="666" spans="1:5" ht="14.25" outlineLevel="1">
      <c r="A666" s="81"/>
      <c r="B666" s="81"/>
      <c r="C666" s="69"/>
      <c r="D666" s="109"/>
      <c r="E666" s="132"/>
    </row>
    <row r="667" spans="1:5" ht="14.25" outlineLevel="1">
      <c r="A667" s="81"/>
      <c r="B667" s="81"/>
      <c r="C667" s="69">
        <v>4300</v>
      </c>
      <c r="D667" s="109" t="s">
        <v>125</v>
      </c>
      <c r="E667" s="132">
        <v>11810</v>
      </c>
    </row>
    <row r="668" spans="1:5" ht="14.25" outlineLevel="1">
      <c r="A668" s="81"/>
      <c r="B668" s="81"/>
      <c r="C668" s="69"/>
      <c r="D668" s="109"/>
      <c r="E668" s="132"/>
    </row>
    <row r="669" spans="1:5" ht="25.5" outlineLevel="1">
      <c r="A669" s="81"/>
      <c r="B669" s="81"/>
      <c r="C669" s="69">
        <v>4350</v>
      </c>
      <c r="D669" s="109" t="s">
        <v>191</v>
      </c>
      <c r="E669" s="132">
        <v>1950</v>
      </c>
    </row>
    <row r="670" spans="1:5" ht="14.25" outlineLevel="1">
      <c r="A670" s="81"/>
      <c r="B670" s="81"/>
      <c r="C670" s="69"/>
      <c r="D670" s="109"/>
      <c r="E670" s="132"/>
    </row>
    <row r="671" spans="1:5" ht="14.25" outlineLevel="1">
      <c r="A671" s="81"/>
      <c r="B671" s="81"/>
      <c r="C671" s="69">
        <v>4410</v>
      </c>
      <c r="D671" s="109" t="s">
        <v>26</v>
      </c>
      <c r="E671" s="132">
        <v>1050</v>
      </c>
    </row>
    <row r="672" spans="1:5" ht="14.25" outlineLevel="1">
      <c r="A672" s="81"/>
      <c r="B672" s="81"/>
      <c r="C672" s="69"/>
      <c r="D672" s="109"/>
      <c r="E672" s="132"/>
    </row>
    <row r="673" spans="1:5" ht="14.25" outlineLevel="1">
      <c r="A673" s="81"/>
      <c r="B673" s="81"/>
      <c r="C673" s="69">
        <v>4430</v>
      </c>
      <c r="D673" s="109" t="s">
        <v>27</v>
      </c>
      <c r="E673" s="132">
        <v>240</v>
      </c>
    </row>
    <row r="674" spans="1:5" ht="14.25" outlineLevel="1">
      <c r="A674" s="81"/>
      <c r="B674" s="81"/>
      <c r="C674" s="69"/>
      <c r="D674" s="109"/>
      <c r="E674" s="132"/>
    </row>
    <row r="675" spans="1:5" ht="25.5" outlineLevel="1">
      <c r="A675" s="81"/>
      <c r="B675" s="81"/>
      <c r="C675" s="69">
        <v>4440</v>
      </c>
      <c r="D675" s="109" t="s">
        <v>28</v>
      </c>
      <c r="E675" s="132">
        <v>3750</v>
      </c>
    </row>
    <row r="676" spans="1:5" ht="14.25" outlineLevel="1">
      <c r="A676" s="81"/>
      <c r="B676" s="81"/>
      <c r="D676" s="115"/>
      <c r="E676" s="132"/>
    </row>
    <row r="677" spans="1:12" s="92" customFormat="1" ht="15">
      <c r="A677" s="73">
        <v>803</v>
      </c>
      <c r="B677" s="73"/>
      <c r="C677" s="74"/>
      <c r="D677" s="114" t="s">
        <v>149</v>
      </c>
      <c r="E677" s="135">
        <f>E679</f>
        <v>58222</v>
      </c>
      <c r="F677" s="196"/>
      <c r="G677" s="162"/>
      <c r="H677" s="162"/>
      <c r="I677" s="162"/>
      <c r="J677" s="162"/>
      <c r="K677" s="162"/>
      <c r="L677" s="162"/>
    </row>
    <row r="678" spans="1:5" ht="14.25">
      <c r="A678" s="75"/>
      <c r="B678" s="75"/>
      <c r="C678" s="76"/>
      <c r="D678" s="113"/>
      <c r="E678" s="21"/>
    </row>
    <row r="679" spans="1:12" s="91" customFormat="1" ht="15">
      <c r="A679" s="77"/>
      <c r="B679" s="77">
        <v>80309</v>
      </c>
      <c r="C679" s="78"/>
      <c r="D679" s="112" t="s">
        <v>150</v>
      </c>
      <c r="E679" s="139">
        <f>SUM(E681:E695)</f>
        <v>58222</v>
      </c>
      <c r="F679" s="197"/>
      <c r="G679" s="161"/>
      <c r="H679" s="161"/>
      <c r="I679" s="161"/>
      <c r="J679" s="161"/>
      <c r="K679" s="161"/>
      <c r="L679" s="161"/>
    </row>
    <row r="680" spans="1:5" ht="14.25" outlineLevel="1">
      <c r="A680" s="81"/>
      <c r="B680" s="81"/>
      <c r="C680" s="69"/>
      <c r="D680" s="113"/>
      <c r="E680" s="132"/>
    </row>
    <row r="681" spans="1:5" ht="14.25" outlineLevel="1">
      <c r="A681" s="81"/>
      <c r="B681" s="81"/>
      <c r="C681" s="69">
        <v>3218</v>
      </c>
      <c r="D681" s="109" t="s">
        <v>151</v>
      </c>
      <c r="E681" s="132">
        <v>42000</v>
      </c>
    </row>
    <row r="682" spans="1:5" ht="14.25" outlineLevel="1">
      <c r="A682" s="81"/>
      <c r="B682" s="81"/>
      <c r="C682" s="69"/>
      <c r="D682" s="109"/>
      <c r="E682" s="132"/>
    </row>
    <row r="683" spans="1:5" ht="14.25" outlineLevel="1">
      <c r="A683" s="81"/>
      <c r="B683" s="81"/>
      <c r="C683" s="69">
        <v>3219</v>
      </c>
      <c r="D683" s="109" t="s">
        <v>151</v>
      </c>
      <c r="E683" s="132">
        <v>14000</v>
      </c>
    </row>
    <row r="684" spans="1:5" ht="14.25" outlineLevel="1">
      <c r="A684" s="81"/>
      <c r="B684" s="81"/>
      <c r="C684" s="69"/>
      <c r="D684" s="109"/>
      <c r="E684" s="132"/>
    </row>
    <row r="685" spans="1:5" ht="14.25" outlineLevel="1">
      <c r="A685" s="81"/>
      <c r="B685" s="81"/>
      <c r="C685" s="69">
        <v>4118</v>
      </c>
      <c r="D685" s="109" t="s">
        <v>112</v>
      </c>
      <c r="E685" s="132">
        <v>248</v>
      </c>
    </row>
    <row r="686" spans="1:5" ht="14.25" outlineLevel="1">
      <c r="A686" s="81"/>
      <c r="B686" s="81"/>
      <c r="C686" s="69"/>
      <c r="D686" s="109"/>
      <c r="E686" s="132"/>
    </row>
    <row r="687" spans="1:5" ht="14.25" outlineLevel="1">
      <c r="A687" s="81"/>
      <c r="B687" s="81"/>
      <c r="C687" s="69">
        <v>4119</v>
      </c>
      <c r="D687" s="109" t="s">
        <v>112</v>
      </c>
      <c r="E687" s="132">
        <v>82</v>
      </c>
    </row>
    <row r="688" spans="1:5" ht="14.25" outlineLevel="1">
      <c r="A688" s="81"/>
      <c r="B688" s="81"/>
      <c r="C688" s="69"/>
      <c r="D688" s="109"/>
      <c r="E688" s="132"/>
    </row>
    <row r="689" spans="1:5" ht="14.25" outlineLevel="1">
      <c r="A689" s="81"/>
      <c r="B689" s="81"/>
      <c r="C689" s="69">
        <v>4128</v>
      </c>
      <c r="D689" s="109" t="s">
        <v>23</v>
      </c>
      <c r="E689" s="132">
        <v>34</v>
      </c>
    </row>
    <row r="690" spans="1:5" ht="14.25" outlineLevel="1">
      <c r="A690" s="81"/>
      <c r="B690" s="81"/>
      <c r="C690" s="69"/>
      <c r="D690" s="109"/>
      <c r="E690" s="132"/>
    </row>
    <row r="691" spans="1:5" ht="14.25" outlineLevel="1">
      <c r="A691" s="81"/>
      <c r="B691" s="81"/>
      <c r="C691" s="69">
        <v>4129</v>
      </c>
      <c r="D691" s="109" t="s">
        <v>23</v>
      </c>
      <c r="E691" s="132">
        <v>11</v>
      </c>
    </row>
    <row r="692" spans="1:5" ht="14.25" outlineLevel="1">
      <c r="A692" s="81"/>
      <c r="B692" s="81"/>
      <c r="C692" s="69"/>
      <c r="D692" s="109"/>
      <c r="E692" s="132"/>
    </row>
    <row r="693" spans="1:5" ht="14.25" outlineLevel="1">
      <c r="A693" s="81"/>
      <c r="B693" s="81"/>
      <c r="C693" s="69">
        <v>4178</v>
      </c>
      <c r="D693" s="109" t="s">
        <v>167</v>
      </c>
      <c r="E693" s="132">
        <v>1385</v>
      </c>
    </row>
    <row r="694" spans="1:5" ht="14.25" outlineLevel="1">
      <c r="A694" s="81"/>
      <c r="B694" s="81"/>
      <c r="C694" s="69"/>
      <c r="D694" s="109"/>
      <c r="E694" s="132"/>
    </row>
    <row r="695" spans="1:5" ht="14.25" outlineLevel="1">
      <c r="A695" s="81"/>
      <c r="B695" s="81"/>
      <c r="C695" s="69">
        <v>4179</v>
      </c>
      <c r="D695" s="109" t="s">
        <v>167</v>
      </c>
      <c r="E695" s="132">
        <v>462</v>
      </c>
    </row>
    <row r="696" spans="1:5" ht="14.25">
      <c r="A696" s="81"/>
      <c r="B696" s="81"/>
      <c r="C696" s="69"/>
      <c r="D696" s="109"/>
      <c r="E696" s="132"/>
    </row>
    <row r="697" spans="1:12" s="92" customFormat="1" ht="15">
      <c r="A697" s="73">
        <v>851</v>
      </c>
      <c r="B697" s="73"/>
      <c r="C697" s="74"/>
      <c r="D697" s="114" t="s">
        <v>56</v>
      </c>
      <c r="E697" s="135">
        <f>E703+E716+E699</f>
        <v>1417900</v>
      </c>
      <c r="F697" s="196"/>
      <c r="G697" s="162"/>
      <c r="H697" s="162"/>
      <c r="I697" s="162"/>
      <c r="J697" s="162"/>
      <c r="K697" s="162"/>
      <c r="L697" s="162"/>
    </row>
    <row r="698" spans="1:5" ht="14.25">
      <c r="A698" s="75"/>
      <c r="B698" s="75"/>
      <c r="C698" s="76"/>
      <c r="D698" s="113"/>
      <c r="E698" s="21"/>
    </row>
    <row r="699" spans="1:5" ht="14.25">
      <c r="A699" s="75"/>
      <c r="B699" s="77">
        <v>85111</v>
      </c>
      <c r="C699" s="76"/>
      <c r="D699" s="112" t="s">
        <v>197</v>
      </c>
      <c r="E699" s="21">
        <f>E701</f>
        <v>330000</v>
      </c>
    </row>
    <row r="700" spans="1:5" ht="14.25">
      <c r="A700" s="75"/>
      <c r="B700" s="75"/>
      <c r="C700" s="76"/>
      <c r="D700" s="113"/>
      <c r="E700" s="21"/>
    </row>
    <row r="701" spans="1:5" ht="38.25">
      <c r="A701" s="75"/>
      <c r="B701" s="75"/>
      <c r="C701" s="76">
        <v>6010</v>
      </c>
      <c r="D701" s="113" t="s">
        <v>198</v>
      </c>
      <c r="E701" s="21">
        <v>330000</v>
      </c>
    </row>
    <row r="702" spans="1:5" ht="14.25">
      <c r="A702" s="75"/>
      <c r="B702" s="75"/>
      <c r="C702" s="76"/>
      <c r="D702" s="113"/>
      <c r="E702" s="21"/>
    </row>
    <row r="703" spans="1:12" s="91" customFormat="1" ht="51">
      <c r="A703" s="77"/>
      <c r="B703" s="77">
        <v>85156</v>
      </c>
      <c r="C703" s="78"/>
      <c r="D703" s="112" t="s">
        <v>92</v>
      </c>
      <c r="E703" s="139">
        <f>SUM(E704:E705)</f>
        <v>1047900</v>
      </c>
      <c r="F703" s="197"/>
      <c r="G703" s="161"/>
      <c r="H703" s="161"/>
      <c r="I703" s="161"/>
      <c r="J703" s="161"/>
      <c r="K703" s="161"/>
      <c r="L703" s="161"/>
    </row>
    <row r="704" spans="1:5" ht="14.25" outlineLevel="1">
      <c r="A704" s="75"/>
      <c r="B704" s="75"/>
      <c r="C704" s="76"/>
      <c r="D704" s="113"/>
      <c r="E704" s="21"/>
    </row>
    <row r="705" spans="1:5" ht="14.25" outlineLevel="1">
      <c r="A705" s="75"/>
      <c r="B705" s="75"/>
      <c r="C705" s="76">
        <v>4130</v>
      </c>
      <c r="D705" s="113" t="s">
        <v>57</v>
      </c>
      <c r="E705" s="21">
        <v>1047900</v>
      </c>
    </row>
    <row r="706" spans="1:5" ht="14.25">
      <c r="A706" s="75"/>
      <c r="B706" s="75"/>
      <c r="C706" s="76"/>
      <c r="D706" s="113"/>
      <c r="E706" s="21"/>
    </row>
    <row r="707" spans="1:5" ht="14.25">
      <c r="A707" s="75"/>
      <c r="B707" s="75"/>
      <c r="C707" s="76" t="s">
        <v>93</v>
      </c>
      <c r="D707" s="113"/>
      <c r="E707" s="21"/>
    </row>
    <row r="708" spans="1:5" ht="25.5">
      <c r="A708" s="75"/>
      <c r="B708" s="75"/>
      <c r="C708" s="76"/>
      <c r="D708" s="112" t="s">
        <v>206</v>
      </c>
      <c r="E708" s="21">
        <f>SUM(E710)</f>
        <v>12900</v>
      </c>
    </row>
    <row r="709" spans="1:5" ht="14.25">
      <c r="A709" s="75"/>
      <c r="B709" s="75"/>
      <c r="C709" s="76"/>
      <c r="D709" s="113"/>
      <c r="E709" s="21"/>
    </row>
    <row r="710" spans="1:5" ht="14.25">
      <c r="A710" s="75"/>
      <c r="B710" s="75"/>
      <c r="C710" s="76">
        <v>4130</v>
      </c>
      <c r="D710" s="113" t="s">
        <v>57</v>
      </c>
      <c r="E710" s="21">
        <v>12900</v>
      </c>
    </row>
    <row r="711" spans="1:5" ht="14.25">
      <c r="A711" s="75"/>
      <c r="B711" s="75"/>
      <c r="C711" s="76"/>
      <c r="D711" s="113"/>
      <c r="E711" s="21"/>
    </row>
    <row r="712" spans="1:5" ht="14.25">
      <c r="A712" s="75"/>
      <c r="B712" s="75"/>
      <c r="C712" s="76"/>
      <c r="D712" s="112" t="s">
        <v>207</v>
      </c>
      <c r="E712" s="21">
        <f>SUM(E714)</f>
        <v>1035000</v>
      </c>
    </row>
    <row r="713" spans="1:5" ht="14.25">
      <c r="A713" s="75"/>
      <c r="B713" s="75"/>
      <c r="C713" s="76"/>
      <c r="D713" s="113"/>
      <c r="E713" s="21"/>
    </row>
    <row r="714" spans="1:5" ht="14.25">
      <c r="A714" s="75"/>
      <c r="B714" s="75"/>
      <c r="C714" s="76">
        <v>4130</v>
      </c>
      <c r="D714" s="113" t="s">
        <v>57</v>
      </c>
      <c r="E714" s="21">
        <v>1035000</v>
      </c>
    </row>
    <row r="715" spans="1:5" ht="18" customHeight="1">
      <c r="A715" s="75"/>
      <c r="B715" s="75"/>
      <c r="C715" s="76"/>
      <c r="D715" s="113"/>
      <c r="E715" s="21"/>
    </row>
    <row r="716" spans="1:12" s="91" customFormat="1" ht="15">
      <c r="A716" s="77"/>
      <c r="B716" s="77">
        <v>85149</v>
      </c>
      <c r="C716" s="78"/>
      <c r="D716" s="112" t="s">
        <v>174</v>
      </c>
      <c r="E716" s="139">
        <f>SUM(E718:E718)</f>
        <v>40000</v>
      </c>
      <c r="F716" s="197"/>
      <c r="G716" s="161"/>
      <c r="H716" s="161"/>
      <c r="I716" s="161"/>
      <c r="J716" s="161"/>
      <c r="K716" s="161"/>
      <c r="L716" s="161"/>
    </row>
    <row r="717" spans="1:12" s="91" customFormat="1" ht="15">
      <c r="A717" s="77"/>
      <c r="B717" s="77"/>
      <c r="C717" s="78"/>
      <c r="D717" s="112"/>
      <c r="E717" s="139"/>
      <c r="F717" s="197"/>
      <c r="G717" s="161"/>
      <c r="H717" s="161"/>
      <c r="I717" s="161"/>
      <c r="J717" s="161"/>
      <c r="K717" s="161"/>
      <c r="L717" s="161"/>
    </row>
    <row r="718" spans="1:5" ht="14.25" outlineLevel="1">
      <c r="A718" s="75"/>
      <c r="B718" s="75"/>
      <c r="C718" s="76">
        <v>4280</v>
      </c>
      <c r="D718" s="109" t="s">
        <v>175</v>
      </c>
      <c r="E718" s="21">
        <v>40000</v>
      </c>
    </row>
    <row r="719" spans="1:5" ht="18" customHeight="1">
      <c r="A719" s="75"/>
      <c r="B719" s="75"/>
      <c r="C719" s="76"/>
      <c r="D719" s="113"/>
      <c r="E719" s="21"/>
    </row>
    <row r="720" spans="1:12" s="65" customFormat="1" ht="15">
      <c r="A720" s="73">
        <v>852</v>
      </c>
      <c r="B720" s="73"/>
      <c r="C720" s="74"/>
      <c r="D720" s="114" t="s">
        <v>94</v>
      </c>
      <c r="E720" s="135">
        <f>E722+E814+E1069+E1103+E1055+E1123+E1131+E1015</f>
        <v>12805820</v>
      </c>
      <c r="F720" s="200"/>
      <c r="G720" s="174"/>
      <c r="H720" s="174"/>
      <c r="I720" s="174"/>
      <c r="J720" s="174"/>
      <c r="K720" s="174"/>
      <c r="L720" s="174"/>
    </row>
    <row r="721" spans="1:5" ht="14.25">
      <c r="A721" s="75"/>
      <c r="B721" s="75"/>
      <c r="C721" s="76"/>
      <c r="D721" s="113"/>
      <c r="E721" s="21"/>
    </row>
    <row r="722" spans="1:12" s="66" customFormat="1" ht="25.5">
      <c r="A722" s="77"/>
      <c r="B722" s="77">
        <v>85201</v>
      </c>
      <c r="C722" s="78"/>
      <c r="D722" s="112" t="s">
        <v>95</v>
      </c>
      <c r="E722" s="139">
        <f>SUM(E724:E765)</f>
        <v>1525000</v>
      </c>
      <c r="F722" s="201"/>
      <c r="G722" s="175"/>
      <c r="H722" s="175"/>
      <c r="I722" s="175"/>
      <c r="J722" s="175"/>
      <c r="K722" s="175"/>
      <c r="L722" s="175"/>
    </row>
    <row r="723" spans="1:5" ht="14.25" outlineLevel="1">
      <c r="A723" s="75"/>
      <c r="B723" s="75"/>
      <c r="C723" s="76"/>
      <c r="D723" s="113"/>
      <c r="E723" s="21"/>
    </row>
    <row r="724" spans="1:5" ht="25.5" outlineLevel="1">
      <c r="A724" s="75"/>
      <c r="B724" s="75"/>
      <c r="C724" s="76">
        <v>3020</v>
      </c>
      <c r="D724" s="109" t="s">
        <v>161</v>
      </c>
      <c r="E724" s="21">
        <f>E768</f>
        <v>28600</v>
      </c>
    </row>
    <row r="725" spans="1:5" ht="14.25" outlineLevel="1">
      <c r="A725" s="75"/>
      <c r="B725" s="75"/>
      <c r="C725" s="76"/>
      <c r="D725" s="113"/>
      <c r="E725" s="21"/>
    </row>
    <row r="726" spans="1:5" ht="14.25" outlineLevel="1">
      <c r="A726" s="75"/>
      <c r="B726" s="75"/>
      <c r="C726" s="76">
        <v>3110</v>
      </c>
      <c r="D726" s="113" t="s">
        <v>96</v>
      </c>
      <c r="E726" s="21">
        <f>E770+E810</f>
        <v>155600</v>
      </c>
    </row>
    <row r="727" spans="1:5" ht="14.25" outlineLevel="1">
      <c r="A727" s="75"/>
      <c r="B727" s="75"/>
      <c r="C727" s="76"/>
      <c r="D727" s="113"/>
      <c r="E727" s="21"/>
    </row>
    <row r="728" spans="1:6" ht="14.25" outlineLevel="1">
      <c r="A728" s="75"/>
      <c r="B728" s="75"/>
      <c r="C728" s="76">
        <v>4010</v>
      </c>
      <c r="D728" s="113" t="s">
        <v>20</v>
      </c>
      <c r="E728" s="21">
        <f>E772</f>
        <v>555200</v>
      </c>
      <c r="F728" s="21">
        <f>E728</f>
        <v>555200</v>
      </c>
    </row>
    <row r="729" spans="1:5" ht="14.25" outlineLevel="1">
      <c r="A729" s="75"/>
      <c r="B729" s="75"/>
      <c r="C729" s="76"/>
      <c r="D729" s="113"/>
      <c r="E729" s="21"/>
    </row>
    <row r="730" spans="1:5" ht="14.25" outlineLevel="1">
      <c r="A730" s="75"/>
      <c r="B730" s="75"/>
      <c r="C730" s="76">
        <v>4040</v>
      </c>
      <c r="D730" s="113" t="s">
        <v>21</v>
      </c>
      <c r="E730" s="21">
        <f>E774</f>
        <v>48300</v>
      </c>
    </row>
    <row r="731" spans="1:5" ht="14.25" outlineLevel="1">
      <c r="A731" s="75"/>
      <c r="B731" s="75"/>
      <c r="C731" s="76"/>
      <c r="D731" s="113"/>
      <c r="E731" s="21"/>
    </row>
    <row r="732" spans="1:5" ht="14.25" outlineLevel="1">
      <c r="A732" s="75"/>
      <c r="B732" s="75"/>
      <c r="C732" s="76">
        <v>4110</v>
      </c>
      <c r="D732" s="113" t="s">
        <v>22</v>
      </c>
      <c r="E732" s="21">
        <f>E776</f>
        <v>108500</v>
      </c>
    </row>
    <row r="733" spans="1:5" ht="14.25" outlineLevel="1">
      <c r="A733" s="75"/>
      <c r="B733" s="75"/>
      <c r="C733" s="76"/>
      <c r="D733" s="113"/>
      <c r="E733" s="21"/>
    </row>
    <row r="734" spans="1:5" ht="14.25" outlineLevel="1">
      <c r="A734" s="75"/>
      <c r="B734" s="75"/>
      <c r="C734" s="76">
        <v>4120</v>
      </c>
      <c r="D734" s="113" t="s">
        <v>23</v>
      </c>
      <c r="E734" s="21">
        <f>E778</f>
        <v>14000</v>
      </c>
    </row>
    <row r="735" spans="1:5" ht="14.25" outlineLevel="1">
      <c r="A735" s="75"/>
      <c r="B735" s="75"/>
      <c r="C735" s="76"/>
      <c r="D735" s="113"/>
      <c r="E735" s="21"/>
    </row>
    <row r="736" spans="1:5" ht="14.25" outlineLevel="1">
      <c r="A736" s="75"/>
      <c r="B736" s="75"/>
      <c r="C736" s="76">
        <v>4210</v>
      </c>
      <c r="D736" s="113" t="s">
        <v>14</v>
      </c>
      <c r="E736" s="21">
        <f>E780</f>
        <v>35100</v>
      </c>
    </row>
    <row r="737" spans="1:5" ht="14.25" outlineLevel="1">
      <c r="A737" s="75"/>
      <c r="B737" s="75"/>
      <c r="C737" s="76"/>
      <c r="D737" s="113"/>
      <c r="E737" s="21"/>
    </row>
    <row r="738" spans="1:5" ht="14.25" outlineLevel="1">
      <c r="A738" s="75"/>
      <c r="B738" s="75"/>
      <c r="C738" s="76">
        <v>4220</v>
      </c>
      <c r="D738" s="113" t="s">
        <v>97</v>
      </c>
      <c r="E738" s="21">
        <f>E782</f>
        <v>45000</v>
      </c>
    </row>
    <row r="739" spans="1:5" ht="14.25" outlineLevel="1">
      <c r="A739" s="75"/>
      <c r="B739" s="75"/>
      <c r="C739" s="76"/>
      <c r="D739" s="113"/>
      <c r="E739" s="21"/>
    </row>
    <row r="740" spans="1:5" ht="14.25" outlineLevel="1">
      <c r="A740" s="75"/>
      <c r="B740" s="75"/>
      <c r="C740" s="76">
        <v>4230</v>
      </c>
      <c r="D740" s="113" t="s">
        <v>98</v>
      </c>
      <c r="E740" s="21">
        <f>E784</f>
        <v>2000</v>
      </c>
    </row>
    <row r="741" spans="1:5" ht="14.25" outlineLevel="1">
      <c r="A741" s="75"/>
      <c r="B741" s="75"/>
      <c r="C741" s="76"/>
      <c r="D741" s="113"/>
      <c r="E741" s="21"/>
    </row>
    <row r="742" spans="1:5" ht="25.5" outlineLevel="1">
      <c r="A742" s="75"/>
      <c r="B742" s="75"/>
      <c r="C742" s="76">
        <v>4240</v>
      </c>
      <c r="D742" s="113" t="s">
        <v>99</v>
      </c>
      <c r="E742" s="21">
        <f>E786</f>
        <v>2000</v>
      </c>
    </row>
    <row r="743" spans="1:5" ht="14.25" outlineLevel="1">
      <c r="A743" s="75"/>
      <c r="B743" s="75"/>
      <c r="C743" s="76"/>
      <c r="D743" s="113"/>
      <c r="E743" s="21"/>
    </row>
    <row r="744" spans="1:5" ht="14.25" outlineLevel="1">
      <c r="A744" s="75"/>
      <c r="B744" s="75"/>
      <c r="C744" s="76">
        <v>4260</v>
      </c>
      <c r="D744" s="113" t="s">
        <v>24</v>
      </c>
      <c r="E744" s="21">
        <f>E788</f>
        <v>18300</v>
      </c>
    </row>
    <row r="745" spans="1:5" ht="14.25" outlineLevel="1">
      <c r="A745" s="75"/>
      <c r="B745" s="75"/>
      <c r="C745" s="76"/>
      <c r="D745" s="113"/>
      <c r="E745" s="21"/>
    </row>
    <row r="746" spans="1:5" ht="14.25" outlineLevel="1">
      <c r="A746" s="75"/>
      <c r="B746" s="75"/>
      <c r="C746" s="76">
        <v>4270</v>
      </c>
      <c r="D746" s="113" t="s">
        <v>32</v>
      </c>
      <c r="E746" s="21">
        <f>E790</f>
        <v>11200</v>
      </c>
    </row>
    <row r="747" spans="1:5" ht="14.25" outlineLevel="1">
      <c r="A747" s="75"/>
      <c r="B747" s="75"/>
      <c r="C747" s="76"/>
      <c r="D747" s="113"/>
      <c r="E747" s="21"/>
    </row>
    <row r="748" spans="1:5" ht="14.25" outlineLevel="1">
      <c r="A748" s="75"/>
      <c r="B748" s="75"/>
      <c r="C748" s="76">
        <v>4280</v>
      </c>
      <c r="D748" s="113" t="s">
        <v>102</v>
      </c>
      <c r="E748" s="21">
        <f>E792</f>
        <v>900</v>
      </c>
    </row>
    <row r="749" spans="1:5" ht="14.25" outlineLevel="1">
      <c r="A749" s="75"/>
      <c r="B749" s="75"/>
      <c r="C749" s="76"/>
      <c r="D749" s="113"/>
      <c r="E749" s="21"/>
    </row>
    <row r="750" spans="1:5" ht="14.25" outlineLevel="1">
      <c r="A750" s="75"/>
      <c r="B750" s="75"/>
      <c r="C750" s="76">
        <v>4300</v>
      </c>
      <c r="D750" s="113" t="s">
        <v>36</v>
      </c>
      <c r="E750" s="21">
        <f>E794</f>
        <v>17800</v>
      </c>
    </row>
    <row r="751" spans="1:5" ht="14.25" outlineLevel="1">
      <c r="A751" s="75"/>
      <c r="B751" s="75"/>
      <c r="C751" s="76"/>
      <c r="D751" s="113"/>
      <c r="E751" s="21"/>
    </row>
    <row r="752" spans="1:5" ht="38.25" outlineLevel="1">
      <c r="A752" s="75"/>
      <c r="B752" s="75"/>
      <c r="C752" s="76">
        <v>4330</v>
      </c>
      <c r="D752" s="113" t="s">
        <v>166</v>
      </c>
      <c r="E752" s="21">
        <v>439500</v>
      </c>
    </row>
    <row r="753" spans="1:5" ht="14.25" outlineLevel="1">
      <c r="A753" s="75"/>
      <c r="B753" s="75"/>
      <c r="C753" s="76"/>
      <c r="D753" s="113"/>
      <c r="E753" s="21"/>
    </row>
    <row r="754" spans="1:5" ht="25.5" outlineLevel="1">
      <c r="A754" s="75"/>
      <c r="B754" s="75"/>
      <c r="C754" s="76">
        <v>4350</v>
      </c>
      <c r="D754" s="109" t="s">
        <v>191</v>
      </c>
      <c r="E754" s="21">
        <f>E796</f>
        <v>1000</v>
      </c>
    </row>
    <row r="755" spans="1:5" ht="14.25" outlineLevel="1">
      <c r="A755" s="75"/>
      <c r="B755" s="75"/>
      <c r="C755" s="76"/>
      <c r="D755" s="113"/>
      <c r="E755" s="21"/>
    </row>
    <row r="756" spans="1:5" ht="14.25" outlineLevel="1">
      <c r="A756" s="75"/>
      <c r="B756" s="75"/>
      <c r="C756" s="76">
        <v>4410</v>
      </c>
      <c r="D756" s="113" t="s">
        <v>26</v>
      </c>
      <c r="E756" s="21">
        <f>E798</f>
        <v>3000</v>
      </c>
    </row>
    <row r="757" spans="1:5" ht="14.25" outlineLevel="1">
      <c r="A757" s="75"/>
      <c r="B757" s="75"/>
      <c r="C757" s="76"/>
      <c r="D757" s="113"/>
      <c r="E757" s="21"/>
    </row>
    <row r="758" spans="1:5" ht="14.25" outlineLevel="1">
      <c r="A758" s="75"/>
      <c r="B758" s="75"/>
      <c r="C758" s="76">
        <v>4430</v>
      </c>
      <c r="D758" s="113" t="s">
        <v>27</v>
      </c>
      <c r="E758" s="21">
        <f>E800</f>
        <v>2500</v>
      </c>
    </row>
    <row r="759" spans="1:5" ht="14.25" outlineLevel="1">
      <c r="A759" s="75"/>
      <c r="B759" s="75"/>
      <c r="C759" s="76"/>
      <c r="D759" s="113"/>
      <c r="E759" s="21"/>
    </row>
    <row r="760" spans="1:5" ht="25.5" outlineLevel="1">
      <c r="A760" s="75"/>
      <c r="B760" s="75"/>
      <c r="C760" s="76">
        <v>4440</v>
      </c>
      <c r="D760" s="113" t="s">
        <v>28</v>
      </c>
      <c r="E760" s="21">
        <f>E802</f>
        <v>30000</v>
      </c>
    </row>
    <row r="761" spans="1:5" ht="14.25" outlineLevel="1">
      <c r="A761" s="75"/>
      <c r="B761" s="75"/>
      <c r="C761" s="76"/>
      <c r="D761" s="113"/>
      <c r="E761" s="21"/>
    </row>
    <row r="762" spans="1:5" ht="14.25" outlineLevel="1">
      <c r="A762" s="75"/>
      <c r="B762" s="75"/>
      <c r="C762" s="76">
        <v>4480</v>
      </c>
      <c r="D762" s="113" t="s">
        <v>29</v>
      </c>
      <c r="E762" s="21">
        <f>E804</f>
        <v>5000</v>
      </c>
    </row>
    <row r="763" spans="1:5" ht="14.25" outlineLevel="1">
      <c r="A763" s="75"/>
      <c r="B763" s="75"/>
      <c r="C763" s="76"/>
      <c r="D763" s="113"/>
      <c r="E763" s="21"/>
    </row>
    <row r="764" spans="1:5" ht="14.25" outlineLevel="1">
      <c r="A764" s="75"/>
      <c r="B764" s="75"/>
      <c r="C764" s="76">
        <v>4520</v>
      </c>
      <c r="D764" s="113" t="s">
        <v>249</v>
      </c>
      <c r="E764" s="21">
        <v>1500</v>
      </c>
    </row>
    <row r="765" spans="1:5" ht="14.25" outlineLevel="1">
      <c r="A765" s="75"/>
      <c r="B765" s="75"/>
      <c r="C765" s="126" t="s">
        <v>54</v>
      </c>
      <c r="D765" s="113"/>
      <c r="E765" s="21"/>
    </row>
    <row r="766" spans="1:12" s="66" customFormat="1" ht="25.5">
      <c r="A766" s="77"/>
      <c r="C766" s="78"/>
      <c r="D766" s="112" t="s">
        <v>206</v>
      </c>
      <c r="E766" s="139">
        <f>SUM(E768:E807)</f>
        <v>935400</v>
      </c>
      <c r="F766" s="201"/>
      <c r="G766" s="175"/>
      <c r="H766" s="175"/>
      <c r="I766" s="175"/>
      <c r="J766" s="175"/>
      <c r="K766" s="175"/>
      <c r="L766" s="175"/>
    </row>
    <row r="767" spans="1:5" ht="14.25" outlineLevel="1">
      <c r="A767" s="75"/>
      <c r="B767" s="75"/>
      <c r="C767" s="76"/>
      <c r="D767" s="113"/>
      <c r="E767" s="21"/>
    </row>
    <row r="768" spans="1:5" ht="25.5" outlineLevel="1">
      <c r="A768" s="75"/>
      <c r="B768" s="75"/>
      <c r="C768" s="76">
        <v>3020</v>
      </c>
      <c r="D768" s="109" t="s">
        <v>161</v>
      </c>
      <c r="E768" s="21">
        <v>28600</v>
      </c>
    </row>
    <row r="769" spans="1:5" ht="14.25" outlineLevel="1">
      <c r="A769" s="75"/>
      <c r="B769" s="75"/>
      <c r="C769" s="76"/>
      <c r="D769" s="113"/>
      <c r="E769" s="21"/>
    </row>
    <row r="770" spans="1:5" ht="14.25" outlineLevel="1">
      <c r="A770" s="75"/>
      <c r="B770" s="75"/>
      <c r="C770" s="76">
        <v>3110</v>
      </c>
      <c r="D770" s="113" t="s">
        <v>96</v>
      </c>
      <c r="E770" s="21">
        <v>5500</v>
      </c>
    </row>
    <row r="771" spans="1:5" ht="14.25" outlineLevel="1">
      <c r="A771" s="75"/>
      <c r="B771" s="75"/>
      <c r="C771" s="76"/>
      <c r="D771" s="113"/>
      <c r="E771" s="21"/>
    </row>
    <row r="772" spans="1:5" ht="14.25" outlineLevel="1">
      <c r="A772" s="75"/>
      <c r="B772" s="75"/>
      <c r="C772" s="76">
        <v>4010</v>
      </c>
      <c r="D772" s="113" t="s">
        <v>20</v>
      </c>
      <c r="E772" s="21">
        <v>555200</v>
      </c>
    </row>
    <row r="773" spans="1:5" ht="14.25" outlineLevel="1">
      <c r="A773" s="75"/>
      <c r="B773" s="75"/>
      <c r="C773" s="76"/>
      <c r="D773" s="113"/>
      <c r="E773" s="21"/>
    </row>
    <row r="774" spans="1:5" ht="14.25" outlineLevel="1">
      <c r="A774" s="75"/>
      <c r="B774" s="75"/>
      <c r="C774" s="76">
        <v>4040</v>
      </c>
      <c r="D774" s="113" t="s">
        <v>21</v>
      </c>
      <c r="E774" s="21">
        <v>48300</v>
      </c>
    </row>
    <row r="775" spans="1:5" ht="14.25" outlineLevel="1">
      <c r="A775" s="75"/>
      <c r="B775" s="75"/>
      <c r="C775" s="76"/>
      <c r="D775" s="113"/>
      <c r="E775" s="21"/>
    </row>
    <row r="776" spans="1:5" ht="14.25" outlineLevel="1">
      <c r="A776" s="75"/>
      <c r="B776" s="75"/>
      <c r="C776" s="76">
        <v>4110</v>
      </c>
      <c r="D776" s="113" t="s">
        <v>22</v>
      </c>
      <c r="E776" s="21">
        <v>108500</v>
      </c>
    </row>
    <row r="777" spans="1:5" ht="14.25" outlineLevel="1">
      <c r="A777" s="75"/>
      <c r="B777" s="75"/>
      <c r="C777" s="76"/>
      <c r="D777" s="113"/>
      <c r="E777" s="21"/>
    </row>
    <row r="778" spans="1:5" ht="14.25" outlineLevel="1">
      <c r="A778" s="75"/>
      <c r="B778" s="75"/>
      <c r="C778" s="76">
        <v>4120</v>
      </c>
      <c r="D778" s="113" t="s">
        <v>23</v>
      </c>
      <c r="E778" s="21">
        <v>14000</v>
      </c>
    </row>
    <row r="779" spans="1:5" ht="14.25" outlineLevel="1">
      <c r="A779" s="75"/>
      <c r="B779" s="75"/>
      <c r="C779" s="76"/>
      <c r="D779" s="113"/>
      <c r="E779" s="21"/>
    </row>
    <row r="780" spans="1:5" ht="14.25" outlineLevel="1">
      <c r="A780" s="75"/>
      <c r="B780" s="75"/>
      <c r="C780" s="76">
        <v>4210</v>
      </c>
      <c r="D780" s="113" t="s">
        <v>14</v>
      </c>
      <c r="E780" s="21">
        <f>30500+4600</f>
        <v>35100</v>
      </c>
    </row>
    <row r="781" spans="1:5" ht="14.25" outlineLevel="1">
      <c r="A781" s="75"/>
      <c r="B781" s="75"/>
      <c r="C781" s="76"/>
      <c r="D781" s="113"/>
      <c r="E781" s="21"/>
    </row>
    <row r="782" spans="1:5" ht="14.25" outlineLevel="1">
      <c r="A782" s="75"/>
      <c r="B782" s="75"/>
      <c r="C782" s="76">
        <v>4220</v>
      </c>
      <c r="D782" s="113" t="s">
        <v>97</v>
      </c>
      <c r="E782" s="21">
        <v>45000</v>
      </c>
    </row>
    <row r="783" spans="1:5" ht="14.25" outlineLevel="1">
      <c r="A783" s="75"/>
      <c r="B783" s="75"/>
      <c r="C783" s="76"/>
      <c r="D783" s="113"/>
      <c r="E783" s="21"/>
    </row>
    <row r="784" spans="1:5" ht="14.25" outlineLevel="1">
      <c r="A784" s="75"/>
      <c r="B784" s="75"/>
      <c r="C784" s="76">
        <v>4230</v>
      </c>
      <c r="D784" s="113" t="s">
        <v>98</v>
      </c>
      <c r="E784" s="21">
        <v>2000</v>
      </c>
    </row>
    <row r="785" spans="1:5" ht="14.25" outlineLevel="1">
      <c r="A785" s="75"/>
      <c r="B785" s="75"/>
      <c r="C785" s="76"/>
      <c r="D785" s="113"/>
      <c r="E785" s="21"/>
    </row>
    <row r="786" spans="1:5" ht="25.5" outlineLevel="1">
      <c r="A786" s="75"/>
      <c r="B786" s="75"/>
      <c r="C786" s="76">
        <v>4240</v>
      </c>
      <c r="D786" s="113" t="s">
        <v>100</v>
      </c>
      <c r="E786" s="21">
        <v>2000</v>
      </c>
    </row>
    <row r="787" spans="1:5" ht="14.25" outlineLevel="1">
      <c r="A787" s="75"/>
      <c r="B787" s="75"/>
      <c r="C787" s="76"/>
      <c r="D787" s="113"/>
      <c r="E787" s="21"/>
    </row>
    <row r="788" spans="1:5" ht="14.25" outlineLevel="1">
      <c r="A788" s="75"/>
      <c r="B788" s="75"/>
      <c r="C788" s="76">
        <v>4260</v>
      </c>
      <c r="D788" s="113" t="s">
        <v>24</v>
      </c>
      <c r="E788" s="21">
        <v>18300</v>
      </c>
    </row>
    <row r="789" spans="1:5" ht="14.25" outlineLevel="1">
      <c r="A789" s="75"/>
      <c r="B789" s="75"/>
      <c r="C789" s="76"/>
      <c r="D789" s="113"/>
      <c r="E789" s="21"/>
    </row>
    <row r="790" spans="1:5" ht="14.25" outlineLevel="1">
      <c r="A790" s="75"/>
      <c r="B790" s="75"/>
      <c r="C790" s="76">
        <v>4270</v>
      </c>
      <c r="D790" s="113" t="s">
        <v>32</v>
      </c>
      <c r="E790" s="21">
        <v>11200</v>
      </c>
    </row>
    <row r="791" spans="1:5" ht="14.25" outlineLevel="1">
      <c r="A791" s="75"/>
      <c r="B791" s="75"/>
      <c r="C791" s="76"/>
      <c r="D791" s="113"/>
      <c r="E791" s="21"/>
    </row>
    <row r="792" spans="1:5" ht="14.25" outlineLevel="1">
      <c r="A792" s="75"/>
      <c r="B792" s="75"/>
      <c r="C792" s="76">
        <v>4280</v>
      </c>
      <c r="D792" s="113" t="s">
        <v>102</v>
      </c>
      <c r="E792" s="21">
        <v>900</v>
      </c>
    </row>
    <row r="793" spans="1:5" ht="14.25" outlineLevel="1">
      <c r="A793" s="75"/>
      <c r="B793" s="75"/>
      <c r="C793" s="76"/>
      <c r="D793" s="113"/>
      <c r="E793" s="21"/>
    </row>
    <row r="794" spans="1:5" ht="14.25" outlineLevel="1">
      <c r="A794" s="75"/>
      <c r="B794" s="75"/>
      <c r="C794" s="76">
        <v>4300</v>
      </c>
      <c r="D794" s="113" t="s">
        <v>170</v>
      </c>
      <c r="E794" s="21">
        <v>17800</v>
      </c>
    </row>
    <row r="795" spans="1:5" ht="14.25" outlineLevel="1">
      <c r="A795" s="75"/>
      <c r="B795" s="75"/>
      <c r="C795" s="76"/>
      <c r="D795" s="113"/>
      <c r="E795" s="21"/>
    </row>
    <row r="796" spans="1:5" ht="25.5" outlineLevel="1">
      <c r="A796" s="75"/>
      <c r="B796" s="75"/>
      <c r="C796" s="76">
        <v>4350</v>
      </c>
      <c r="D796" s="109" t="s">
        <v>191</v>
      </c>
      <c r="E796" s="21">
        <v>1000</v>
      </c>
    </row>
    <row r="797" spans="1:5" ht="14.25" outlineLevel="1">
      <c r="A797" s="75"/>
      <c r="B797" s="75"/>
      <c r="C797" s="76"/>
      <c r="D797" s="113"/>
      <c r="E797" s="21"/>
    </row>
    <row r="798" spans="1:5" ht="14.25" outlineLevel="1">
      <c r="A798" s="75"/>
      <c r="B798" s="75"/>
      <c r="C798" s="76">
        <v>4410</v>
      </c>
      <c r="D798" s="113" t="s">
        <v>26</v>
      </c>
      <c r="E798" s="21">
        <v>3000</v>
      </c>
    </row>
    <row r="799" spans="1:5" ht="14.25" outlineLevel="1">
      <c r="A799" s="75"/>
      <c r="B799" s="75"/>
      <c r="C799" s="76"/>
      <c r="D799" s="113"/>
      <c r="E799" s="21"/>
    </row>
    <row r="800" spans="1:5" ht="14.25" outlineLevel="1">
      <c r="A800" s="75"/>
      <c r="B800" s="75"/>
      <c r="C800" s="76">
        <v>4430</v>
      </c>
      <c r="D800" s="113" t="s">
        <v>27</v>
      </c>
      <c r="E800" s="21">
        <f>4000-1500</f>
        <v>2500</v>
      </c>
    </row>
    <row r="801" spans="1:5" ht="14.25" outlineLevel="1">
      <c r="A801" s="75"/>
      <c r="B801" s="75"/>
      <c r="C801" s="76"/>
      <c r="D801" s="113"/>
      <c r="E801" s="21"/>
    </row>
    <row r="802" spans="1:5" ht="25.5" outlineLevel="1">
      <c r="A802" s="75"/>
      <c r="B802" s="75"/>
      <c r="C802" s="76">
        <v>4440</v>
      </c>
      <c r="D802" s="113" t="s">
        <v>28</v>
      </c>
      <c r="E802" s="21">
        <f>34600-4600</f>
        <v>30000</v>
      </c>
    </row>
    <row r="803" spans="1:5" ht="14.25" outlineLevel="1">
      <c r="A803" s="75"/>
      <c r="B803" s="75"/>
      <c r="C803" s="76"/>
      <c r="D803" s="113"/>
      <c r="E803" s="21"/>
    </row>
    <row r="804" spans="1:5" ht="14.25" outlineLevel="1">
      <c r="A804" s="75"/>
      <c r="B804" s="75"/>
      <c r="C804" s="76">
        <v>4480</v>
      </c>
      <c r="D804" s="113" t="s">
        <v>29</v>
      </c>
      <c r="E804" s="21">
        <v>5000</v>
      </c>
    </row>
    <row r="805" spans="1:5" ht="14.25" outlineLevel="1">
      <c r="A805" s="75"/>
      <c r="B805" s="75"/>
      <c r="C805" s="76"/>
      <c r="D805" s="113"/>
      <c r="E805" s="21"/>
    </row>
    <row r="806" spans="1:5" ht="14.25" outlineLevel="1">
      <c r="A806" s="75"/>
      <c r="B806" s="75"/>
      <c r="C806" s="76">
        <v>4520</v>
      </c>
      <c r="D806" s="113" t="s">
        <v>249</v>
      </c>
      <c r="E806" s="21">
        <v>1500</v>
      </c>
    </row>
    <row r="807" spans="1:5" ht="14.25" outlineLevel="1">
      <c r="A807" s="75"/>
      <c r="B807" s="75"/>
      <c r="C807" s="76"/>
      <c r="D807" s="113"/>
      <c r="E807" s="21"/>
    </row>
    <row r="808" spans="1:12" s="66" customFormat="1" ht="15">
      <c r="A808" s="77"/>
      <c r="B808" s="77"/>
      <c r="C808" s="78"/>
      <c r="D808" s="112" t="s">
        <v>220</v>
      </c>
      <c r="E808" s="139">
        <f>SUM(E810:E812)</f>
        <v>589600</v>
      </c>
      <c r="F808" s="201"/>
      <c r="G808" s="175"/>
      <c r="H808" s="175"/>
      <c r="I808" s="175"/>
      <c r="J808" s="175"/>
      <c r="K808" s="175"/>
      <c r="L808" s="175"/>
    </row>
    <row r="809" spans="1:5" ht="14.25" outlineLevel="1">
      <c r="A809" s="75"/>
      <c r="B809" s="75"/>
      <c r="C809" s="76"/>
      <c r="D809" s="113"/>
      <c r="E809" s="21"/>
    </row>
    <row r="810" spans="1:5" ht="14.25" outlineLevel="1">
      <c r="A810" s="75"/>
      <c r="B810" s="75"/>
      <c r="C810" s="76">
        <v>3110</v>
      </c>
      <c r="D810" s="113" t="s">
        <v>96</v>
      </c>
      <c r="E810" s="21">
        <v>150100</v>
      </c>
    </row>
    <row r="811" spans="1:5" ht="14.25" outlineLevel="1">
      <c r="A811" s="75"/>
      <c r="B811" s="75"/>
      <c r="C811" s="76"/>
      <c r="D811" s="113"/>
      <c r="E811" s="21"/>
    </row>
    <row r="812" spans="1:5" ht="38.25" outlineLevel="1">
      <c r="A812" s="75"/>
      <c r="B812" s="75"/>
      <c r="C812" s="76">
        <v>4330</v>
      </c>
      <c r="D812" s="113" t="s">
        <v>166</v>
      </c>
      <c r="E812" s="21">
        <v>439500</v>
      </c>
    </row>
    <row r="813" spans="1:5" ht="13.5" customHeight="1">
      <c r="A813" s="75"/>
      <c r="B813" s="75"/>
      <c r="C813" s="76"/>
      <c r="D813" s="113"/>
      <c r="E813" s="21"/>
    </row>
    <row r="814" spans="1:12" s="66" customFormat="1" ht="15">
      <c r="A814" s="77"/>
      <c r="B814" s="77">
        <v>85202</v>
      </c>
      <c r="C814" s="78"/>
      <c r="D814" s="112" t="s">
        <v>101</v>
      </c>
      <c r="E814" s="139">
        <f>SUM(E816:E855)</f>
        <v>8791380</v>
      </c>
      <c r="F814" s="201"/>
      <c r="G814" s="175"/>
      <c r="H814" s="175"/>
      <c r="I814" s="175"/>
      <c r="J814" s="175"/>
      <c r="K814" s="175"/>
      <c r="L814" s="175"/>
    </row>
    <row r="815" spans="1:5" ht="14.25" outlineLevel="1">
      <c r="A815" s="75"/>
      <c r="B815" s="75"/>
      <c r="C815" s="76"/>
      <c r="D815" s="113"/>
      <c r="E815" s="21"/>
    </row>
    <row r="816" spans="1:5" ht="25.5" outlineLevel="1">
      <c r="A816" s="75"/>
      <c r="B816" s="75"/>
      <c r="C816" s="76">
        <v>3020</v>
      </c>
      <c r="D816" s="113" t="s">
        <v>19</v>
      </c>
      <c r="E816" s="21">
        <f>E859+E901+E939+E977</f>
        <v>38600</v>
      </c>
    </row>
    <row r="817" spans="1:5" ht="14.25" outlineLevel="1">
      <c r="A817" s="75"/>
      <c r="B817" s="75"/>
      <c r="C817" s="76"/>
      <c r="D817" s="113"/>
      <c r="E817" s="21" t="s">
        <v>9</v>
      </c>
    </row>
    <row r="818" spans="1:6" ht="14.25" outlineLevel="1">
      <c r="A818" s="75"/>
      <c r="B818" s="75"/>
      <c r="C818" s="76">
        <v>4010</v>
      </c>
      <c r="D818" s="113" t="s">
        <v>20</v>
      </c>
      <c r="E818" s="21">
        <f>E861+E903+E941+E979</f>
        <v>4335700</v>
      </c>
      <c r="F818" s="171">
        <f>E818</f>
        <v>4335700</v>
      </c>
    </row>
    <row r="819" spans="1:5" ht="14.25" outlineLevel="1">
      <c r="A819" s="75"/>
      <c r="B819" s="75"/>
      <c r="C819" s="76"/>
      <c r="D819" s="113"/>
      <c r="E819" s="21"/>
    </row>
    <row r="820" spans="1:5" ht="14.25" outlineLevel="1">
      <c r="A820" s="75"/>
      <c r="B820" s="75"/>
      <c r="C820" s="76">
        <v>4040</v>
      </c>
      <c r="D820" s="113" t="s">
        <v>21</v>
      </c>
      <c r="E820" s="21">
        <f>E863+E905+E943+E981</f>
        <v>364700</v>
      </c>
    </row>
    <row r="821" spans="1:5" ht="14.25" outlineLevel="1">
      <c r="A821" s="75"/>
      <c r="B821" s="75"/>
      <c r="C821" s="76"/>
      <c r="D821" s="113"/>
      <c r="E821" s="21"/>
    </row>
    <row r="822" spans="1:5" ht="14.25" outlineLevel="1">
      <c r="A822" s="75"/>
      <c r="B822" s="75"/>
      <c r="C822" s="76">
        <v>4110</v>
      </c>
      <c r="D822" s="113" t="s">
        <v>22</v>
      </c>
      <c r="E822" s="21">
        <f>E865+E907+E945+E983</f>
        <v>771900</v>
      </c>
    </row>
    <row r="823" spans="1:5" ht="14.25" outlineLevel="1">
      <c r="A823" s="75"/>
      <c r="B823" s="75"/>
      <c r="C823" s="76"/>
      <c r="D823" s="113"/>
      <c r="E823" s="21"/>
    </row>
    <row r="824" spans="1:5" ht="14.25" outlineLevel="1">
      <c r="A824" s="75"/>
      <c r="B824" s="75"/>
      <c r="C824" s="76">
        <v>4120</v>
      </c>
      <c r="D824" s="113" t="s">
        <v>23</v>
      </c>
      <c r="E824" s="21">
        <f>E867+E909+E947+E985</f>
        <v>111200</v>
      </c>
    </row>
    <row r="825" spans="1:5" ht="14.25" outlineLevel="1">
      <c r="A825" s="75"/>
      <c r="B825" s="75"/>
      <c r="C825" s="76"/>
      <c r="D825" s="113"/>
      <c r="E825" s="21"/>
    </row>
    <row r="826" spans="1:5" ht="14.25" outlineLevel="1">
      <c r="A826" s="75"/>
      <c r="B826" s="75"/>
      <c r="C826" s="76">
        <v>4170</v>
      </c>
      <c r="D826" s="113" t="s">
        <v>171</v>
      </c>
      <c r="E826" s="21">
        <f>E869+E911+E949+E987</f>
        <v>16900</v>
      </c>
    </row>
    <row r="827" spans="1:5" ht="14.25" outlineLevel="1">
      <c r="A827" s="75"/>
      <c r="B827" s="75"/>
      <c r="C827" s="76"/>
      <c r="D827" s="113"/>
      <c r="E827" s="21"/>
    </row>
    <row r="828" spans="1:5" ht="14.25" outlineLevel="1">
      <c r="A828" s="75"/>
      <c r="B828" s="75"/>
      <c r="C828" s="76">
        <v>4210</v>
      </c>
      <c r="D828" s="113" t="s">
        <v>14</v>
      </c>
      <c r="E828" s="21">
        <f>E871+E913+E951+E989</f>
        <v>1051800</v>
      </c>
    </row>
    <row r="829" spans="1:5" ht="14.25" outlineLevel="1">
      <c r="A829" s="75"/>
      <c r="B829" s="75"/>
      <c r="C829" s="76"/>
      <c r="D829" s="113"/>
      <c r="E829" s="21"/>
    </row>
    <row r="830" spans="1:5" ht="14.25" outlineLevel="1">
      <c r="A830" s="75"/>
      <c r="B830" s="75"/>
      <c r="C830" s="76">
        <v>4220</v>
      </c>
      <c r="D830" s="113" t="s">
        <v>97</v>
      </c>
      <c r="E830" s="21">
        <f>E873+E915+E953+E991</f>
        <v>929500</v>
      </c>
    </row>
    <row r="831" spans="1:5" ht="14.25" outlineLevel="1">
      <c r="A831" s="75"/>
      <c r="B831" s="75"/>
      <c r="C831" s="76"/>
      <c r="D831" s="113"/>
      <c r="E831" s="21"/>
    </row>
    <row r="832" spans="1:5" ht="14.25" outlineLevel="1">
      <c r="A832" s="75"/>
      <c r="B832" s="75"/>
      <c r="C832" s="76">
        <v>4230</v>
      </c>
      <c r="D832" s="113" t="s">
        <v>98</v>
      </c>
      <c r="E832" s="21">
        <f>E875+E917+E955+E993</f>
        <v>120300</v>
      </c>
    </row>
    <row r="833" spans="1:5" ht="14.25" outlineLevel="1">
      <c r="A833" s="75"/>
      <c r="B833" s="75"/>
      <c r="C833" s="76"/>
      <c r="D833" s="113"/>
      <c r="E833" s="21"/>
    </row>
    <row r="834" spans="1:5" ht="14.25" outlineLevel="1">
      <c r="A834" s="75"/>
      <c r="B834" s="75"/>
      <c r="C834" s="76">
        <v>4260</v>
      </c>
      <c r="D834" s="113" t="s">
        <v>24</v>
      </c>
      <c r="E834" s="21">
        <f>E877+E919+E957+E995</f>
        <v>259400</v>
      </c>
    </row>
    <row r="835" spans="1:5" ht="14.25" outlineLevel="1">
      <c r="A835" s="75"/>
      <c r="B835" s="75"/>
      <c r="C835" s="76"/>
      <c r="D835" s="113"/>
      <c r="E835" s="21"/>
    </row>
    <row r="836" spans="1:5" ht="14.25" outlineLevel="1">
      <c r="A836" s="75"/>
      <c r="B836" s="75"/>
      <c r="C836" s="76">
        <v>4270</v>
      </c>
      <c r="D836" s="113" t="s">
        <v>25</v>
      </c>
      <c r="E836" s="21">
        <f>E879+E921+E959+E997</f>
        <v>75500</v>
      </c>
    </row>
    <row r="837" spans="1:5" ht="14.25" outlineLevel="1">
      <c r="A837" s="75"/>
      <c r="B837" s="75"/>
      <c r="C837" s="76"/>
      <c r="D837" s="113"/>
      <c r="E837" s="21"/>
    </row>
    <row r="838" spans="1:5" ht="14.25" outlineLevel="1">
      <c r="A838" s="75"/>
      <c r="B838" s="75"/>
      <c r="C838" s="76">
        <v>4280</v>
      </c>
      <c r="D838" s="113" t="s">
        <v>102</v>
      </c>
      <c r="E838" s="21">
        <f>E881+E923+E961+E999</f>
        <v>17200</v>
      </c>
    </row>
    <row r="839" spans="1:5" ht="14.25" outlineLevel="1">
      <c r="A839" s="75"/>
      <c r="B839" s="75"/>
      <c r="C839" s="76"/>
      <c r="D839" s="113"/>
      <c r="E839" s="21"/>
    </row>
    <row r="840" spans="1:5" ht="14.25" outlineLevel="1">
      <c r="A840" s="75"/>
      <c r="B840" s="75"/>
      <c r="C840" s="76">
        <v>4300</v>
      </c>
      <c r="D840" s="113" t="s">
        <v>90</v>
      </c>
      <c r="E840" s="21">
        <f>E883+E925+E963+E1001</f>
        <v>376500</v>
      </c>
    </row>
    <row r="841" spans="1:5" ht="14.25" outlineLevel="1">
      <c r="A841" s="75"/>
      <c r="B841" s="75"/>
      <c r="C841" s="76"/>
      <c r="D841" s="113"/>
      <c r="E841" s="21"/>
    </row>
    <row r="842" spans="1:5" ht="25.5" outlineLevel="1">
      <c r="A842" s="75"/>
      <c r="B842" s="75"/>
      <c r="C842" s="76">
        <v>4350</v>
      </c>
      <c r="D842" s="109" t="s">
        <v>191</v>
      </c>
      <c r="E842" s="21">
        <f>E885+E927+E965+E1003</f>
        <v>8100</v>
      </c>
    </row>
    <row r="843" spans="1:5" ht="14.25" outlineLevel="1">
      <c r="A843" s="75"/>
      <c r="B843" s="75"/>
      <c r="C843" s="76"/>
      <c r="D843" s="113"/>
      <c r="E843" s="21"/>
    </row>
    <row r="844" spans="1:5" ht="14.25" outlineLevel="1">
      <c r="A844" s="75"/>
      <c r="B844" s="75"/>
      <c r="C844" s="76">
        <v>4410</v>
      </c>
      <c r="D844" s="113" t="s">
        <v>26</v>
      </c>
      <c r="E844" s="21">
        <f>E887+E929+E967+E1005</f>
        <v>12700</v>
      </c>
    </row>
    <row r="845" spans="1:5" ht="14.25" outlineLevel="1">
      <c r="A845" s="75"/>
      <c r="B845" s="75"/>
      <c r="C845" s="76"/>
      <c r="D845" s="113"/>
      <c r="E845" s="21"/>
    </row>
    <row r="846" spans="1:5" ht="14.25" outlineLevel="1">
      <c r="A846" s="75"/>
      <c r="B846" s="75"/>
      <c r="C846" s="76">
        <v>4430</v>
      </c>
      <c r="D846" s="113" t="s">
        <v>27</v>
      </c>
      <c r="E846" s="21">
        <f>E889+E931+E969+E1007</f>
        <v>26450</v>
      </c>
    </row>
    <row r="847" spans="1:5" ht="14.25" outlineLevel="1">
      <c r="A847" s="75"/>
      <c r="B847" s="75"/>
      <c r="C847" s="76"/>
      <c r="D847" s="113"/>
      <c r="E847" s="21"/>
    </row>
    <row r="848" spans="1:5" ht="25.5" outlineLevel="1">
      <c r="A848" s="75"/>
      <c r="B848" s="75"/>
      <c r="C848" s="76">
        <v>4440</v>
      </c>
      <c r="D848" s="113" t="s">
        <v>28</v>
      </c>
      <c r="E848" s="21">
        <f>E891+E933+E971+E1009</f>
        <v>178930</v>
      </c>
    </row>
    <row r="849" spans="1:5" ht="14.25" outlineLevel="1">
      <c r="A849" s="75"/>
      <c r="B849" s="75"/>
      <c r="C849" s="76"/>
      <c r="D849" s="113"/>
      <c r="E849" s="21"/>
    </row>
    <row r="850" spans="1:5" ht="14.25" outlineLevel="1">
      <c r="A850" s="75"/>
      <c r="B850" s="75"/>
      <c r="C850" s="76">
        <v>4480</v>
      </c>
      <c r="D850" s="113" t="s">
        <v>29</v>
      </c>
      <c r="E850" s="21">
        <f>E893+E935+E973+E1011</f>
        <v>29400</v>
      </c>
    </row>
    <row r="851" spans="1:5" ht="14.25" outlineLevel="1">
      <c r="A851" s="75"/>
      <c r="B851" s="75"/>
      <c r="C851" s="76"/>
      <c r="D851" s="113"/>
      <c r="E851" s="21"/>
    </row>
    <row r="852" spans="1:5" ht="25.5" outlineLevel="1">
      <c r="A852" s="75"/>
      <c r="B852" s="75"/>
      <c r="C852" s="76">
        <v>4520</v>
      </c>
      <c r="D852" s="113" t="s">
        <v>104</v>
      </c>
      <c r="E852" s="21">
        <f>E895</f>
        <v>4600</v>
      </c>
    </row>
    <row r="853" spans="1:5" ht="14.25" outlineLevel="1">
      <c r="A853" s="75"/>
      <c r="B853" s="75"/>
      <c r="C853" s="76"/>
      <c r="D853" s="113"/>
      <c r="E853" s="21"/>
    </row>
    <row r="854" spans="1:5" ht="25.5" outlineLevel="1">
      <c r="A854" s="81"/>
      <c r="B854" s="81"/>
      <c r="C854" s="82">
        <v>6050</v>
      </c>
      <c r="D854" s="115" t="s">
        <v>162</v>
      </c>
      <c r="E854" s="132">
        <v>62000</v>
      </c>
    </row>
    <row r="855" spans="1:5" ht="14.25" outlineLevel="1">
      <c r="A855" s="81"/>
      <c r="B855" s="81"/>
      <c r="D855" s="115"/>
      <c r="E855" s="132"/>
    </row>
    <row r="856" spans="1:5" ht="14.25">
      <c r="A856" s="75"/>
      <c r="B856" s="75"/>
      <c r="C856" s="76" t="s">
        <v>54</v>
      </c>
      <c r="D856" s="113"/>
      <c r="E856" s="21"/>
    </row>
    <row r="857" spans="1:12" s="91" customFormat="1" ht="15">
      <c r="A857" s="75"/>
      <c r="B857" s="75"/>
      <c r="C857" s="78"/>
      <c r="D857" s="112" t="s">
        <v>219</v>
      </c>
      <c r="E857" s="139">
        <f>SUM(E859:E898)</f>
        <v>1496000</v>
      </c>
      <c r="F857" s="197"/>
      <c r="G857" s="161"/>
      <c r="H857" s="161"/>
      <c r="I857" s="161"/>
      <c r="J857" s="161"/>
      <c r="K857" s="161"/>
      <c r="L857" s="161"/>
    </row>
    <row r="858" spans="1:5" ht="14.25" outlineLevel="1">
      <c r="A858" s="75"/>
      <c r="B858" s="75"/>
      <c r="C858" s="76"/>
      <c r="D858" s="113"/>
      <c r="E858" s="21"/>
    </row>
    <row r="859" spans="1:5" ht="25.5" outlineLevel="1">
      <c r="A859" s="75"/>
      <c r="B859" s="75"/>
      <c r="C859" s="76">
        <v>3020</v>
      </c>
      <c r="D859" s="113" t="s">
        <v>19</v>
      </c>
      <c r="E859" s="21">
        <v>3700</v>
      </c>
    </row>
    <row r="860" spans="1:5" ht="14.25" outlineLevel="1">
      <c r="A860" s="75"/>
      <c r="B860" s="75"/>
      <c r="C860" s="76"/>
      <c r="D860" s="113"/>
      <c r="E860" s="21"/>
    </row>
    <row r="861" spans="1:5" ht="14.25" outlineLevel="1">
      <c r="A861" s="75"/>
      <c r="B861" s="75"/>
      <c r="C861" s="76">
        <v>4010</v>
      </c>
      <c r="D861" s="113" t="s">
        <v>20</v>
      </c>
      <c r="E861" s="21">
        <v>782400</v>
      </c>
    </row>
    <row r="862" spans="1:5" ht="14.25" outlineLevel="1">
      <c r="A862" s="75"/>
      <c r="B862" s="75"/>
      <c r="C862" s="76"/>
      <c r="D862" s="113"/>
      <c r="E862" s="21"/>
    </row>
    <row r="863" spans="1:5" ht="14.25" outlineLevel="1">
      <c r="A863" s="75"/>
      <c r="B863" s="75"/>
      <c r="C863" s="76">
        <v>4040</v>
      </c>
      <c r="D863" s="113" t="s">
        <v>21</v>
      </c>
      <c r="E863" s="21">
        <v>60900</v>
      </c>
    </row>
    <row r="864" spans="1:5" ht="14.25" outlineLevel="1">
      <c r="A864" s="75"/>
      <c r="B864" s="75"/>
      <c r="C864" s="76"/>
      <c r="D864" s="113"/>
      <c r="E864" s="21"/>
    </row>
    <row r="865" spans="1:5" ht="14.25" outlineLevel="1">
      <c r="A865" s="75"/>
      <c r="B865" s="75"/>
      <c r="C865" s="76">
        <v>4110</v>
      </c>
      <c r="D865" s="113" t="s">
        <v>22</v>
      </c>
      <c r="E865" s="21">
        <v>138300</v>
      </c>
    </row>
    <row r="866" spans="1:5" ht="14.25" outlineLevel="1">
      <c r="A866" s="75"/>
      <c r="B866" s="75"/>
      <c r="C866" s="76"/>
      <c r="D866" s="113"/>
      <c r="E866" s="21"/>
    </row>
    <row r="867" spans="1:5" ht="14.25" outlineLevel="1">
      <c r="A867" s="75"/>
      <c r="B867" s="75"/>
      <c r="C867" s="76">
        <v>4120</v>
      </c>
      <c r="D867" s="113" t="s">
        <v>23</v>
      </c>
      <c r="E867" s="21">
        <v>19900</v>
      </c>
    </row>
    <row r="868" spans="1:5" ht="14.25" outlineLevel="1">
      <c r="A868" s="75"/>
      <c r="B868" s="75"/>
      <c r="C868" s="76"/>
      <c r="D868" s="113"/>
      <c r="E868" s="21"/>
    </row>
    <row r="869" spans="1:5" ht="14.25" outlineLevel="1">
      <c r="A869" s="75"/>
      <c r="B869" s="75"/>
      <c r="C869" s="76">
        <v>4170</v>
      </c>
      <c r="D869" s="113" t="s">
        <v>169</v>
      </c>
      <c r="E869" s="21">
        <v>1000</v>
      </c>
    </row>
    <row r="870" spans="1:5" ht="14.25" outlineLevel="1">
      <c r="A870" s="75"/>
      <c r="B870" s="75"/>
      <c r="C870" s="76"/>
      <c r="D870" s="113"/>
      <c r="E870" s="21"/>
    </row>
    <row r="871" spans="1:5" ht="14.25" outlineLevel="1">
      <c r="A871" s="75"/>
      <c r="B871" s="75"/>
      <c r="C871" s="76">
        <v>4210</v>
      </c>
      <c r="D871" s="113" t="s">
        <v>14</v>
      </c>
      <c r="E871" s="21">
        <v>140000</v>
      </c>
    </row>
    <row r="872" spans="1:5" ht="14.25" outlineLevel="1">
      <c r="A872" s="75"/>
      <c r="B872" s="75"/>
      <c r="C872" s="76"/>
      <c r="D872" s="113"/>
      <c r="E872" s="21"/>
    </row>
    <row r="873" spans="1:5" ht="14.25" outlineLevel="1">
      <c r="A873" s="75"/>
      <c r="B873" s="75"/>
      <c r="C873" s="76">
        <v>4220</v>
      </c>
      <c r="D873" s="113" t="s">
        <v>97</v>
      </c>
      <c r="E873" s="21">
        <v>151600</v>
      </c>
    </row>
    <row r="874" spans="1:5" ht="14.25" outlineLevel="1">
      <c r="A874" s="75"/>
      <c r="B874" s="75"/>
      <c r="C874" s="76"/>
      <c r="D874" s="113"/>
      <c r="E874" s="21"/>
    </row>
    <row r="875" spans="1:5" ht="14.25" outlineLevel="1">
      <c r="A875" s="75"/>
      <c r="B875" s="75"/>
      <c r="C875" s="76">
        <v>4230</v>
      </c>
      <c r="D875" s="113" t="s">
        <v>98</v>
      </c>
      <c r="E875" s="21">
        <v>20700</v>
      </c>
    </row>
    <row r="876" spans="1:5" ht="14.25" outlineLevel="1">
      <c r="A876" s="75"/>
      <c r="B876" s="75"/>
      <c r="C876" s="76"/>
      <c r="D876" s="113"/>
      <c r="E876" s="21"/>
    </row>
    <row r="877" spans="1:5" ht="14.25" outlineLevel="1">
      <c r="A877" s="75"/>
      <c r="B877" s="75"/>
      <c r="C877" s="76">
        <v>4260</v>
      </c>
      <c r="D877" s="113" t="s">
        <v>24</v>
      </c>
      <c r="E877" s="21">
        <v>12900</v>
      </c>
    </row>
    <row r="878" spans="1:5" ht="14.25" outlineLevel="1">
      <c r="A878" s="75"/>
      <c r="B878" s="75"/>
      <c r="C878" s="76"/>
      <c r="D878" s="113"/>
      <c r="E878" s="21"/>
    </row>
    <row r="879" spans="1:5" ht="14.25" outlineLevel="1">
      <c r="A879" s="75"/>
      <c r="B879" s="75"/>
      <c r="C879" s="76">
        <v>4270</v>
      </c>
      <c r="D879" s="113" t="s">
        <v>25</v>
      </c>
      <c r="E879" s="21">
        <v>16400</v>
      </c>
    </row>
    <row r="880" spans="1:5" ht="14.25" outlineLevel="1">
      <c r="A880" s="75"/>
      <c r="B880" s="75"/>
      <c r="C880" s="76"/>
      <c r="D880" s="113"/>
      <c r="E880" s="21"/>
    </row>
    <row r="881" spans="1:5" ht="14.25" outlineLevel="1">
      <c r="A881" s="75"/>
      <c r="B881" s="75"/>
      <c r="C881" s="76">
        <v>4280</v>
      </c>
      <c r="D881" s="113" t="s">
        <v>102</v>
      </c>
      <c r="E881" s="21">
        <v>3400</v>
      </c>
    </row>
    <row r="882" spans="1:5" ht="14.25" outlineLevel="1">
      <c r="A882" s="75"/>
      <c r="B882" s="75"/>
      <c r="C882" s="76"/>
      <c r="D882" s="113"/>
      <c r="E882" s="21"/>
    </row>
    <row r="883" spans="1:5" ht="14.25" outlineLevel="1">
      <c r="A883" s="75"/>
      <c r="B883" s="75"/>
      <c r="C883" s="76">
        <v>4300</v>
      </c>
      <c r="D883" s="113" t="s">
        <v>90</v>
      </c>
      <c r="E883" s="21">
        <v>64100</v>
      </c>
    </row>
    <row r="884" spans="1:5" ht="14.25" outlineLevel="1">
      <c r="A884" s="75"/>
      <c r="B884" s="75"/>
      <c r="C884" s="76"/>
      <c r="D884" s="113"/>
      <c r="E884" s="21"/>
    </row>
    <row r="885" spans="1:5" ht="25.5" outlineLevel="1">
      <c r="A885" s="75"/>
      <c r="B885" s="75"/>
      <c r="C885" s="76">
        <v>4350</v>
      </c>
      <c r="D885" s="109" t="s">
        <v>191</v>
      </c>
      <c r="E885" s="21">
        <v>2000</v>
      </c>
    </row>
    <row r="886" spans="1:5" ht="14.25" outlineLevel="1">
      <c r="A886" s="75"/>
      <c r="B886" s="75"/>
      <c r="C886" s="76"/>
      <c r="D886" s="113"/>
      <c r="E886" s="21"/>
    </row>
    <row r="887" spans="1:5" ht="14.25" outlineLevel="1">
      <c r="A887" s="75"/>
      <c r="B887" s="75"/>
      <c r="C887" s="76">
        <v>4410</v>
      </c>
      <c r="D887" s="113" t="s">
        <v>26</v>
      </c>
      <c r="E887" s="21">
        <v>2000</v>
      </c>
    </row>
    <row r="888" spans="1:5" ht="14.25" outlineLevel="1">
      <c r="A888" s="75"/>
      <c r="B888" s="75"/>
      <c r="C888" s="76"/>
      <c r="D888" s="113"/>
      <c r="E888" s="21"/>
    </row>
    <row r="889" spans="1:5" ht="14.25" outlineLevel="1">
      <c r="A889" s="75"/>
      <c r="B889" s="75"/>
      <c r="C889" s="76">
        <v>4430</v>
      </c>
      <c r="D889" s="113" t="s">
        <v>27</v>
      </c>
      <c r="E889" s="21">
        <v>6400</v>
      </c>
    </row>
    <row r="890" spans="1:5" ht="14.25" outlineLevel="1">
      <c r="A890" s="75"/>
      <c r="B890" s="75"/>
      <c r="C890" s="76"/>
      <c r="D890" s="113"/>
      <c r="E890" s="21"/>
    </row>
    <row r="891" spans="1:5" ht="25.5" outlineLevel="1">
      <c r="A891" s="75"/>
      <c r="B891" s="75"/>
      <c r="C891" s="76">
        <v>4440</v>
      </c>
      <c r="D891" s="113" t="s">
        <v>28</v>
      </c>
      <c r="E891" s="21">
        <v>32300</v>
      </c>
    </row>
    <row r="892" spans="1:5" ht="14.25" outlineLevel="1">
      <c r="A892" s="75"/>
      <c r="B892" s="75"/>
      <c r="C892" s="76"/>
      <c r="D892" s="113"/>
      <c r="E892" s="21"/>
    </row>
    <row r="893" spans="1:5" ht="14.25" outlineLevel="1">
      <c r="A893" s="75"/>
      <c r="B893" s="75"/>
      <c r="C893" s="76">
        <v>4480</v>
      </c>
      <c r="D893" s="113" t="s">
        <v>29</v>
      </c>
      <c r="E893" s="21">
        <v>1400</v>
      </c>
    </row>
    <row r="894" spans="1:5" ht="14.25" outlineLevel="1">
      <c r="A894" s="75"/>
      <c r="B894" s="75"/>
      <c r="C894" s="76"/>
      <c r="D894" s="113"/>
      <c r="E894" s="21"/>
    </row>
    <row r="895" spans="1:5" ht="25.5" outlineLevel="1">
      <c r="A895" s="75"/>
      <c r="B895" s="75"/>
      <c r="C895" s="76">
        <v>4520</v>
      </c>
      <c r="D895" s="113" t="s">
        <v>146</v>
      </c>
      <c r="E895" s="21">
        <v>4600</v>
      </c>
    </row>
    <row r="896" spans="1:5" ht="14.25" outlineLevel="1">
      <c r="A896" s="75"/>
      <c r="B896" s="75"/>
      <c r="C896" s="76"/>
      <c r="D896" s="113"/>
      <c r="E896" s="21"/>
    </row>
    <row r="897" spans="1:5" ht="14.25" outlineLevel="1">
      <c r="A897" s="75"/>
      <c r="B897" s="75"/>
      <c r="C897" s="76">
        <v>6050</v>
      </c>
      <c r="D897" s="113" t="s">
        <v>199</v>
      </c>
      <c r="E897" s="21">
        <v>32000</v>
      </c>
    </row>
    <row r="898" spans="1:5" ht="14.25" outlineLevel="1">
      <c r="A898" s="75"/>
      <c r="B898" s="75"/>
      <c r="C898" s="76"/>
      <c r="D898" s="113"/>
      <c r="E898" s="21"/>
    </row>
    <row r="899" spans="1:12" s="91" customFormat="1" ht="15">
      <c r="A899" s="77"/>
      <c r="B899" s="77"/>
      <c r="C899" s="78"/>
      <c r="D899" s="112" t="s">
        <v>218</v>
      </c>
      <c r="E899" s="139">
        <f>SUM(E901:E935)</f>
        <v>4221400</v>
      </c>
      <c r="F899" s="197"/>
      <c r="G899" s="161"/>
      <c r="H899" s="161"/>
      <c r="I899" s="161"/>
      <c r="J899" s="161"/>
      <c r="K899" s="161"/>
      <c r="L899" s="161"/>
    </row>
    <row r="900" spans="1:5" ht="14.25" outlineLevel="1">
      <c r="A900" s="75"/>
      <c r="B900" s="75"/>
      <c r="C900" s="76"/>
      <c r="D900" s="113"/>
      <c r="E900" s="21"/>
    </row>
    <row r="901" spans="1:5" ht="25.5" outlineLevel="1">
      <c r="A901" s="75"/>
      <c r="B901" s="75"/>
      <c r="C901" s="76">
        <v>3020</v>
      </c>
      <c r="D901" s="113" t="s">
        <v>19</v>
      </c>
      <c r="E901" s="21">
        <v>28800</v>
      </c>
    </row>
    <row r="902" spans="1:5" ht="14.25" outlineLevel="1">
      <c r="A902" s="75"/>
      <c r="B902" s="75"/>
      <c r="C902" s="76"/>
      <c r="D902" s="113"/>
      <c r="E902" s="21"/>
    </row>
    <row r="903" spans="1:5" ht="14.25" outlineLevel="1">
      <c r="A903" s="75"/>
      <c r="B903" s="75"/>
      <c r="C903" s="76">
        <v>4010</v>
      </c>
      <c r="D903" s="113" t="s">
        <v>20</v>
      </c>
      <c r="E903" s="21">
        <v>2022900</v>
      </c>
    </row>
    <row r="904" spans="1:5" ht="14.25" outlineLevel="1">
      <c r="A904" s="75"/>
      <c r="B904" s="75"/>
      <c r="C904" s="76"/>
      <c r="D904" s="113"/>
      <c r="E904" s="21"/>
    </row>
    <row r="905" spans="1:5" ht="14.25" outlineLevel="1">
      <c r="A905" s="75"/>
      <c r="B905" s="75"/>
      <c r="C905" s="76">
        <v>4040</v>
      </c>
      <c r="D905" s="113" t="s">
        <v>21</v>
      </c>
      <c r="E905" s="21">
        <v>170000</v>
      </c>
    </row>
    <row r="906" spans="1:5" ht="14.25" outlineLevel="1">
      <c r="A906" s="75"/>
      <c r="B906" s="75"/>
      <c r="C906" s="76"/>
      <c r="D906" s="113"/>
      <c r="E906" s="21"/>
    </row>
    <row r="907" spans="1:5" ht="14.25" outlineLevel="1">
      <c r="A907" s="75"/>
      <c r="B907" s="75"/>
      <c r="C907" s="76">
        <v>4110</v>
      </c>
      <c r="D907" s="113" t="s">
        <v>22</v>
      </c>
      <c r="E907" s="21">
        <v>362300</v>
      </c>
    </row>
    <row r="908" spans="1:5" ht="14.25" outlineLevel="1">
      <c r="A908" s="75"/>
      <c r="B908" s="75"/>
      <c r="C908" s="76"/>
      <c r="D908" s="113"/>
      <c r="E908" s="21"/>
    </row>
    <row r="909" spans="1:5" ht="14.25" outlineLevel="1">
      <c r="A909" s="75"/>
      <c r="B909" s="75"/>
      <c r="C909" s="76">
        <v>4120</v>
      </c>
      <c r="D909" s="113" t="s">
        <v>23</v>
      </c>
      <c r="E909" s="21">
        <v>52200</v>
      </c>
    </row>
    <row r="910" spans="1:5" ht="14.25" outlineLevel="1">
      <c r="A910" s="75"/>
      <c r="B910" s="75"/>
      <c r="C910" s="76"/>
      <c r="D910" s="113"/>
      <c r="E910" s="21"/>
    </row>
    <row r="911" spans="1:5" ht="14.25" outlineLevel="1">
      <c r="A911" s="75"/>
      <c r="B911" s="75"/>
      <c r="C911" s="76">
        <v>4170</v>
      </c>
      <c r="D911" s="113" t="s">
        <v>171</v>
      </c>
      <c r="E911" s="21">
        <v>5500</v>
      </c>
    </row>
    <row r="912" spans="1:5" ht="14.25" outlineLevel="1">
      <c r="A912" s="75"/>
      <c r="B912" s="75"/>
      <c r="C912" s="76"/>
      <c r="D912" s="113"/>
      <c r="E912" s="21"/>
    </row>
    <row r="913" spans="1:5" ht="14.25" outlineLevel="1">
      <c r="A913" s="75"/>
      <c r="B913" s="75"/>
      <c r="C913" s="76">
        <v>4210</v>
      </c>
      <c r="D913" s="113" t="s">
        <v>14</v>
      </c>
      <c r="E913" s="21">
        <v>566600</v>
      </c>
    </row>
    <row r="914" spans="1:5" ht="14.25" outlineLevel="1">
      <c r="A914" s="75"/>
      <c r="B914" s="75"/>
      <c r="C914" s="76"/>
      <c r="D914" s="113"/>
      <c r="E914" s="21"/>
    </row>
    <row r="915" spans="1:5" ht="14.25" outlineLevel="1">
      <c r="A915" s="75"/>
      <c r="B915" s="75"/>
      <c r="C915" s="76">
        <v>4220</v>
      </c>
      <c r="D915" s="113" t="s">
        <v>97</v>
      </c>
      <c r="E915" s="21">
        <v>432900</v>
      </c>
    </row>
    <row r="916" spans="1:5" ht="14.25" outlineLevel="1">
      <c r="A916" s="75"/>
      <c r="B916" s="75"/>
      <c r="C916" s="76"/>
      <c r="D916" s="113"/>
      <c r="E916" s="21"/>
    </row>
    <row r="917" spans="1:5" ht="14.25" outlineLevel="1">
      <c r="A917" s="75"/>
      <c r="B917" s="75"/>
      <c r="C917" s="76">
        <v>4230</v>
      </c>
      <c r="D917" s="113" t="s">
        <v>98</v>
      </c>
      <c r="E917" s="21">
        <v>59100</v>
      </c>
    </row>
    <row r="918" spans="1:5" ht="14.25" outlineLevel="1">
      <c r="A918" s="75"/>
      <c r="B918" s="75"/>
      <c r="C918" s="76"/>
      <c r="D918" s="113"/>
      <c r="E918" s="21"/>
    </row>
    <row r="919" spans="1:5" ht="14.25" outlineLevel="1">
      <c r="A919" s="75"/>
      <c r="B919" s="75"/>
      <c r="C919" s="76">
        <v>4260</v>
      </c>
      <c r="D919" s="113" t="s">
        <v>24</v>
      </c>
      <c r="E919" s="21">
        <v>141700</v>
      </c>
    </row>
    <row r="920" spans="1:5" ht="14.25" outlineLevel="1">
      <c r="A920" s="75"/>
      <c r="B920" s="75"/>
      <c r="C920" s="76"/>
      <c r="D920" s="113"/>
      <c r="E920" s="21"/>
    </row>
    <row r="921" spans="1:5" ht="14.25" outlineLevel="1">
      <c r="A921" s="75"/>
      <c r="B921" s="75"/>
      <c r="C921" s="76">
        <v>4270</v>
      </c>
      <c r="D921" s="113" t="s">
        <v>25</v>
      </c>
      <c r="E921" s="21">
        <v>32700</v>
      </c>
    </row>
    <row r="922" spans="1:5" ht="14.25" outlineLevel="1">
      <c r="A922" s="75"/>
      <c r="B922" s="75"/>
      <c r="C922" s="76"/>
      <c r="D922" s="113"/>
      <c r="E922" s="21"/>
    </row>
    <row r="923" spans="1:5" ht="14.25" outlineLevel="1">
      <c r="A923" s="75"/>
      <c r="B923" s="75"/>
      <c r="C923" s="76">
        <v>4280</v>
      </c>
      <c r="D923" s="113" t="s">
        <v>102</v>
      </c>
      <c r="E923" s="21">
        <v>8800</v>
      </c>
    </row>
    <row r="924" spans="1:5" ht="14.25" outlineLevel="1">
      <c r="A924" s="75"/>
      <c r="B924" s="75"/>
      <c r="C924" s="76"/>
      <c r="D924" s="113"/>
      <c r="E924" s="21"/>
    </row>
    <row r="925" spans="1:5" ht="14.25" outlineLevel="1">
      <c r="A925" s="75"/>
      <c r="B925" s="75"/>
      <c r="C925" s="76">
        <v>4300</v>
      </c>
      <c r="D925" s="113" t="s">
        <v>90</v>
      </c>
      <c r="E925" s="21">
        <v>220800</v>
      </c>
    </row>
    <row r="926" spans="1:5" ht="14.25" outlineLevel="1">
      <c r="A926" s="75"/>
      <c r="B926" s="75"/>
      <c r="C926" s="76"/>
      <c r="D926" s="113"/>
      <c r="E926" s="21"/>
    </row>
    <row r="927" spans="1:5" ht="25.5" outlineLevel="1">
      <c r="A927" s="75"/>
      <c r="B927" s="75"/>
      <c r="C927" s="76">
        <v>4350</v>
      </c>
      <c r="D927" s="109" t="s">
        <v>191</v>
      </c>
      <c r="E927" s="21">
        <v>3000</v>
      </c>
    </row>
    <row r="928" spans="1:5" ht="14.25" outlineLevel="1">
      <c r="A928" s="75"/>
      <c r="B928" s="75"/>
      <c r="C928" s="76"/>
      <c r="D928" s="113"/>
      <c r="E928" s="21"/>
    </row>
    <row r="929" spans="1:5" ht="14.25" outlineLevel="1">
      <c r="A929" s="75"/>
      <c r="B929" s="75"/>
      <c r="C929" s="76">
        <v>4410</v>
      </c>
      <c r="D929" s="113" t="s">
        <v>26</v>
      </c>
      <c r="E929" s="21">
        <v>6100</v>
      </c>
    </row>
    <row r="930" spans="1:5" ht="14.25" outlineLevel="1">
      <c r="A930" s="75"/>
      <c r="B930" s="75"/>
      <c r="C930" s="76"/>
      <c r="D930" s="113"/>
      <c r="E930" s="21"/>
    </row>
    <row r="931" spans="1:5" ht="14.25" outlineLevel="1">
      <c r="A931" s="75"/>
      <c r="B931" s="75"/>
      <c r="C931" s="76">
        <v>4430</v>
      </c>
      <c r="D931" s="113" t="s">
        <v>27</v>
      </c>
      <c r="E931" s="21">
        <v>9000</v>
      </c>
    </row>
    <row r="932" spans="1:5" ht="14.25" outlineLevel="1">
      <c r="A932" s="75"/>
      <c r="B932" s="75"/>
      <c r="C932" s="76"/>
      <c r="D932" s="113"/>
      <c r="E932" s="21"/>
    </row>
    <row r="933" spans="1:5" ht="25.5" outlineLevel="1">
      <c r="A933" s="75"/>
      <c r="B933" s="75"/>
      <c r="C933" s="76">
        <v>4440</v>
      </c>
      <c r="D933" s="113" t="s">
        <v>28</v>
      </c>
      <c r="E933" s="21">
        <v>84000</v>
      </c>
    </row>
    <row r="934" spans="1:5" ht="14.25" outlineLevel="1">
      <c r="A934" s="75"/>
      <c r="B934" s="75"/>
      <c r="C934" s="76"/>
      <c r="D934" s="113"/>
      <c r="E934" s="21"/>
    </row>
    <row r="935" spans="1:5" ht="14.25" outlineLevel="1">
      <c r="A935" s="75"/>
      <c r="B935" s="75"/>
      <c r="C935" s="76">
        <v>4480</v>
      </c>
      <c r="D935" s="113" t="s">
        <v>29</v>
      </c>
      <c r="E935" s="21">
        <v>15000</v>
      </c>
    </row>
    <row r="936" spans="1:5" ht="14.25" outlineLevel="1">
      <c r="A936" s="75"/>
      <c r="B936" s="75"/>
      <c r="C936" s="76"/>
      <c r="D936" s="113"/>
      <c r="E936" s="21"/>
    </row>
    <row r="937" spans="1:12" s="91" customFormat="1" ht="15">
      <c r="A937" s="75"/>
      <c r="B937" s="75"/>
      <c r="C937" s="78"/>
      <c r="D937" s="112" t="s">
        <v>216</v>
      </c>
      <c r="E937" s="139">
        <f>SUM(E939:E974)</f>
        <v>1704550</v>
      </c>
      <c r="F937" s="197"/>
      <c r="G937" s="161"/>
      <c r="H937" s="161"/>
      <c r="I937" s="161"/>
      <c r="J937" s="161"/>
      <c r="K937" s="161"/>
      <c r="L937" s="161"/>
    </row>
    <row r="938" spans="1:5" ht="14.25" outlineLevel="1">
      <c r="A938" s="75"/>
      <c r="B938" s="75"/>
      <c r="C938" s="76"/>
      <c r="D938" s="113"/>
      <c r="E938" s="21"/>
    </row>
    <row r="939" spans="1:5" ht="25.5" outlineLevel="1">
      <c r="A939" s="75"/>
      <c r="B939" s="75"/>
      <c r="C939" s="76">
        <v>3020</v>
      </c>
      <c r="D939" s="113" t="s">
        <v>19</v>
      </c>
      <c r="E939" s="21">
        <v>2100</v>
      </c>
    </row>
    <row r="940" spans="1:5" ht="14.25" outlineLevel="1">
      <c r="A940" s="75"/>
      <c r="B940" s="75"/>
      <c r="C940" s="76"/>
      <c r="D940" s="113"/>
      <c r="E940" s="21"/>
    </row>
    <row r="941" spans="1:5" ht="14.25" outlineLevel="1">
      <c r="A941" s="75"/>
      <c r="B941" s="75"/>
      <c r="C941" s="76">
        <v>4010</v>
      </c>
      <c r="D941" s="113" t="s">
        <v>20</v>
      </c>
      <c r="E941" s="21">
        <v>879900</v>
      </c>
    </row>
    <row r="942" spans="1:5" ht="14.25" outlineLevel="1">
      <c r="A942" s="75"/>
      <c r="B942" s="75"/>
      <c r="C942" s="76"/>
      <c r="D942" s="113"/>
      <c r="E942" s="21"/>
    </row>
    <row r="943" spans="1:5" ht="14.25" outlineLevel="1">
      <c r="A943" s="75"/>
      <c r="B943" s="75"/>
      <c r="C943" s="76">
        <v>4040</v>
      </c>
      <c r="D943" s="113" t="s">
        <v>21</v>
      </c>
      <c r="E943" s="21">
        <v>70000</v>
      </c>
    </row>
    <row r="944" spans="1:5" ht="14.25" outlineLevel="1">
      <c r="A944" s="75"/>
      <c r="B944" s="75"/>
      <c r="C944" s="76"/>
      <c r="D944" s="113"/>
      <c r="E944" s="21"/>
    </row>
    <row r="945" spans="1:5" ht="14.25" outlineLevel="1">
      <c r="A945" s="75"/>
      <c r="B945" s="75"/>
      <c r="C945" s="76">
        <v>4110</v>
      </c>
      <c r="D945" s="113" t="s">
        <v>22</v>
      </c>
      <c r="E945" s="21">
        <v>154800</v>
      </c>
    </row>
    <row r="946" spans="1:5" ht="14.25" outlineLevel="1">
      <c r="A946" s="75"/>
      <c r="B946" s="75"/>
      <c r="C946" s="76"/>
      <c r="D946" s="113"/>
      <c r="E946" s="21"/>
    </row>
    <row r="947" spans="1:5" ht="14.25" outlineLevel="1">
      <c r="A947" s="75"/>
      <c r="B947" s="75"/>
      <c r="C947" s="76">
        <v>4120</v>
      </c>
      <c r="D947" s="113" t="s">
        <v>23</v>
      </c>
      <c r="E947" s="21">
        <v>22300</v>
      </c>
    </row>
    <row r="948" spans="1:5" ht="14.25" outlineLevel="1">
      <c r="A948" s="75"/>
      <c r="B948" s="75"/>
      <c r="C948" s="76"/>
      <c r="D948" s="113"/>
      <c r="E948" s="21"/>
    </row>
    <row r="949" spans="1:5" ht="14.25" outlineLevel="1">
      <c r="A949" s="75"/>
      <c r="B949" s="75"/>
      <c r="C949" s="76">
        <v>4170</v>
      </c>
      <c r="D949" s="113" t="s">
        <v>172</v>
      </c>
      <c r="E949" s="21">
        <v>2000</v>
      </c>
    </row>
    <row r="950" spans="1:5" ht="14.25" outlineLevel="1">
      <c r="A950" s="75"/>
      <c r="B950" s="75"/>
      <c r="C950" s="76"/>
      <c r="D950" s="113"/>
      <c r="E950" s="21"/>
    </row>
    <row r="951" spans="1:5" ht="14.25" outlineLevel="1">
      <c r="A951" s="75"/>
      <c r="B951" s="75"/>
      <c r="C951" s="76">
        <v>4210</v>
      </c>
      <c r="D951" s="113" t="s">
        <v>14</v>
      </c>
      <c r="E951" s="21">
        <v>183600</v>
      </c>
    </row>
    <row r="952" spans="1:5" ht="14.25" outlineLevel="1">
      <c r="A952" s="75"/>
      <c r="B952" s="75"/>
      <c r="C952" s="76"/>
      <c r="D952" s="113"/>
      <c r="E952" s="21"/>
    </row>
    <row r="953" spans="1:5" ht="14.25" outlineLevel="1">
      <c r="A953" s="75"/>
      <c r="B953" s="75"/>
      <c r="C953" s="76">
        <v>4220</v>
      </c>
      <c r="D953" s="113" t="s">
        <v>97</v>
      </c>
      <c r="E953" s="21">
        <v>197800</v>
      </c>
    </row>
    <row r="954" spans="1:5" ht="14.25" outlineLevel="1">
      <c r="A954" s="75"/>
      <c r="B954" s="75"/>
      <c r="C954" s="76"/>
      <c r="D954" s="113"/>
      <c r="E954" s="21"/>
    </row>
    <row r="955" spans="1:5" ht="14.25" outlineLevel="1">
      <c r="A955" s="75"/>
      <c r="B955" s="75"/>
      <c r="C955" s="76">
        <v>4230</v>
      </c>
      <c r="D955" s="113" t="s">
        <v>98</v>
      </c>
      <c r="E955" s="21">
        <v>23200</v>
      </c>
    </row>
    <row r="956" spans="1:5" ht="14.25" outlineLevel="1">
      <c r="A956" s="75"/>
      <c r="B956" s="75"/>
      <c r="C956" s="76"/>
      <c r="D956" s="113"/>
      <c r="E956" s="21"/>
    </row>
    <row r="957" spans="1:5" ht="14.25" outlineLevel="1">
      <c r="A957" s="75"/>
      <c r="B957" s="75"/>
      <c r="C957" s="76">
        <v>4260</v>
      </c>
      <c r="D957" s="113" t="s">
        <v>24</v>
      </c>
      <c r="E957" s="21">
        <v>62800</v>
      </c>
    </row>
    <row r="958" spans="1:5" ht="14.25" outlineLevel="1">
      <c r="A958" s="75"/>
      <c r="B958" s="75"/>
      <c r="C958" s="76"/>
      <c r="D958" s="113"/>
      <c r="E958" s="21"/>
    </row>
    <row r="959" spans="1:5" ht="14.25" outlineLevel="1">
      <c r="A959" s="75"/>
      <c r="B959" s="75"/>
      <c r="C959" s="76">
        <v>4270</v>
      </c>
      <c r="D959" s="113" t="s">
        <v>25</v>
      </c>
      <c r="E959" s="21">
        <v>10700</v>
      </c>
    </row>
    <row r="960" spans="1:5" ht="14.25" outlineLevel="1">
      <c r="A960" s="75"/>
      <c r="B960" s="75"/>
      <c r="C960" s="76"/>
      <c r="D960" s="113"/>
      <c r="E960" s="21"/>
    </row>
    <row r="961" spans="1:5" ht="14.25" outlineLevel="1">
      <c r="A961" s="75"/>
      <c r="B961" s="75"/>
      <c r="C961" s="76">
        <v>4280</v>
      </c>
      <c r="D961" s="113" t="s">
        <v>102</v>
      </c>
      <c r="E961" s="21">
        <v>2000</v>
      </c>
    </row>
    <row r="962" spans="1:5" ht="14.25" outlineLevel="1">
      <c r="A962" s="75"/>
      <c r="B962" s="75"/>
      <c r="C962" s="76"/>
      <c r="D962" s="113"/>
      <c r="E962" s="21"/>
    </row>
    <row r="963" spans="1:5" ht="14.25" outlineLevel="1">
      <c r="A963" s="75"/>
      <c r="B963" s="75"/>
      <c r="C963" s="76">
        <v>4300</v>
      </c>
      <c r="D963" s="113" t="s">
        <v>90</v>
      </c>
      <c r="E963" s="21">
        <v>40600</v>
      </c>
    </row>
    <row r="964" spans="1:5" ht="14.25" outlineLevel="1">
      <c r="A964" s="75"/>
      <c r="B964" s="75"/>
      <c r="C964" s="76"/>
      <c r="D964" s="113"/>
      <c r="E964" s="21"/>
    </row>
    <row r="965" spans="1:5" ht="25.5" outlineLevel="1">
      <c r="A965" s="75"/>
      <c r="B965" s="75"/>
      <c r="C965" s="76">
        <v>4350</v>
      </c>
      <c r="D965" s="109" t="s">
        <v>191</v>
      </c>
      <c r="E965" s="21">
        <v>1600</v>
      </c>
    </row>
    <row r="966" spans="1:5" ht="14.25" outlineLevel="1">
      <c r="A966" s="75"/>
      <c r="B966" s="75"/>
      <c r="C966" s="76"/>
      <c r="D966" s="113"/>
      <c r="E966" s="21"/>
    </row>
    <row r="967" spans="1:5" ht="14.25" outlineLevel="1">
      <c r="A967" s="75"/>
      <c r="B967" s="75"/>
      <c r="C967" s="76">
        <v>4410</v>
      </c>
      <c r="D967" s="113" t="s">
        <v>26</v>
      </c>
      <c r="E967" s="21">
        <v>2100</v>
      </c>
    </row>
    <row r="968" spans="1:5" ht="14.25" outlineLevel="1">
      <c r="A968" s="75"/>
      <c r="B968" s="75"/>
      <c r="C968" s="76"/>
      <c r="D968" s="113"/>
      <c r="E968" s="21"/>
    </row>
    <row r="969" spans="1:5" ht="14.25" outlineLevel="1">
      <c r="A969" s="75"/>
      <c r="B969" s="75"/>
      <c r="C969" s="76">
        <v>4430</v>
      </c>
      <c r="D969" s="113" t="s">
        <v>27</v>
      </c>
      <c r="E969" s="21">
        <v>3050</v>
      </c>
    </row>
    <row r="970" spans="1:5" ht="14.25" outlineLevel="1">
      <c r="A970" s="75"/>
      <c r="B970" s="75"/>
      <c r="C970" s="76"/>
      <c r="D970" s="113"/>
      <c r="E970" s="21"/>
    </row>
    <row r="971" spans="1:5" ht="25.5" outlineLevel="1">
      <c r="A971" s="75"/>
      <c r="B971" s="75"/>
      <c r="C971" s="76">
        <v>4440</v>
      </c>
      <c r="D971" s="113" t="s">
        <v>28</v>
      </c>
      <c r="E971" s="21">
        <v>36000</v>
      </c>
    </row>
    <row r="972" spans="1:5" ht="14.25" outlineLevel="1">
      <c r="A972" s="75"/>
      <c r="B972" s="75"/>
      <c r="C972" s="76"/>
      <c r="D972" s="113"/>
      <c r="E972" s="21"/>
    </row>
    <row r="973" spans="1:5" ht="14.25" outlineLevel="1">
      <c r="A973" s="75"/>
      <c r="B973" s="75"/>
      <c r="C973" s="76">
        <v>4480</v>
      </c>
      <c r="D973" s="113" t="s">
        <v>29</v>
      </c>
      <c r="E973" s="21">
        <v>10000</v>
      </c>
    </row>
    <row r="974" spans="1:5" ht="14.25" outlineLevel="1">
      <c r="A974" s="75"/>
      <c r="B974" s="75"/>
      <c r="C974" s="76"/>
      <c r="D974" s="113"/>
      <c r="E974" s="21"/>
    </row>
    <row r="975" spans="1:12" s="91" customFormat="1" ht="15">
      <c r="A975" s="77"/>
      <c r="B975" s="77"/>
      <c r="C975" s="78"/>
      <c r="D975" s="112" t="s">
        <v>217</v>
      </c>
      <c r="E975" s="139">
        <f>SUM(E977:E1014)</f>
        <v>1369430</v>
      </c>
      <c r="F975" s="197"/>
      <c r="G975" s="161"/>
      <c r="H975" s="161"/>
      <c r="I975" s="161"/>
      <c r="J975" s="161"/>
      <c r="K975" s="161"/>
      <c r="L975" s="161"/>
    </row>
    <row r="976" spans="1:5" ht="14.25" outlineLevel="1">
      <c r="A976" s="75"/>
      <c r="B976" s="75"/>
      <c r="C976" s="76"/>
      <c r="D976" s="113"/>
      <c r="E976" s="21"/>
    </row>
    <row r="977" spans="1:5" ht="25.5" outlineLevel="1">
      <c r="A977" s="75"/>
      <c r="B977" s="75"/>
      <c r="C977" s="76">
        <v>3020</v>
      </c>
      <c r="D977" s="113" t="s">
        <v>19</v>
      </c>
      <c r="E977" s="21">
        <v>4000</v>
      </c>
    </row>
    <row r="978" spans="1:5" ht="14.25" outlineLevel="1">
      <c r="A978" s="75"/>
      <c r="B978" s="75"/>
      <c r="C978" s="76"/>
      <c r="D978" s="113"/>
      <c r="E978" s="21"/>
    </row>
    <row r="979" spans="1:5" ht="14.25" outlineLevel="1">
      <c r="A979" s="75"/>
      <c r="B979" s="75"/>
      <c r="C979" s="76">
        <v>4010</v>
      </c>
      <c r="D979" s="113" t="s">
        <v>20</v>
      </c>
      <c r="E979" s="21">
        <v>650500</v>
      </c>
    </row>
    <row r="980" spans="1:12" s="66" customFormat="1" ht="14.25" outlineLevel="1">
      <c r="A980" s="75"/>
      <c r="B980" s="75"/>
      <c r="C980" s="76"/>
      <c r="D980" s="113"/>
      <c r="E980" s="21"/>
      <c r="F980" s="201"/>
      <c r="G980" s="175"/>
      <c r="H980" s="175"/>
      <c r="I980" s="175"/>
      <c r="J980" s="175"/>
      <c r="K980" s="175"/>
      <c r="L980" s="175"/>
    </row>
    <row r="981" spans="1:5" ht="14.25" outlineLevel="1">
      <c r="A981" s="75"/>
      <c r="B981" s="75"/>
      <c r="C981" s="76">
        <v>4040</v>
      </c>
      <c r="D981" s="113" t="s">
        <v>21</v>
      </c>
      <c r="E981" s="21">
        <v>63800</v>
      </c>
    </row>
    <row r="982" spans="1:5" ht="14.25" outlineLevel="1">
      <c r="A982" s="75"/>
      <c r="B982" s="75"/>
      <c r="C982" s="76"/>
      <c r="D982" s="113"/>
      <c r="E982" s="21"/>
    </row>
    <row r="983" spans="1:5" ht="14.25" outlineLevel="1">
      <c r="A983" s="75"/>
      <c r="B983" s="75"/>
      <c r="C983" s="76">
        <v>4110</v>
      </c>
      <c r="D983" s="113" t="s">
        <v>22</v>
      </c>
      <c r="E983" s="21">
        <v>116500</v>
      </c>
    </row>
    <row r="984" spans="1:5" ht="14.25" outlineLevel="1">
      <c r="A984" s="75"/>
      <c r="B984" s="75"/>
      <c r="C984" s="76"/>
      <c r="D984" s="113"/>
      <c r="E984" s="21"/>
    </row>
    <row r="985" spans="1:5" ht="14.25" outlineLevel="1">
      <c r="A985" s="75"/>
      <c r="B985" s="75"/>
      <c r="C985" s="76">
        <v>4120</v>
      </c>
      <c r="D985" s="113" t="s">
        <v>23</v>
      </c>
      <c r="E985" s="21">
        <v>16800</v>
      </c>
    </row>
    <row r="986" spans="1:5" ht="14.25" outlineLevel="1">
      <c r="A986" s="75"/>
      <c r="B986" s="75"/>
      <c r="C986" s="76"/>
      <c r="D986" s="113"/>
      <c r="E986" s="21"/>
    </row>
    <row r="987" spans="1:5" ht="14.25" outlineLevel="1">
      <c r="A987" s="75"/>
      <c r="B987" s="75"/>
      <c r="C987" s="76">
        <v>4170</v>
      </c>
      <c r="D987" s="113" t="s">
        <v>169</v>
      </c>
      <c r="E987" s="21">
        <v>8400</v>
      </c>
    </row>
    <row r="988" spans="1:5" ht="14.25" outlineLevel="1">
      <c r="A988" s="75"/>
      <c r="B988" s="75"/>
      <c r="C988" s="76"/>
      <c r="D988" s="113"/>
      <c r="E988" s="21"/>
    </row>
    <row r="989" spans="1:5" ht="14.25" outlineLevel="1">
      <c r="A989" s="75"/>
      <c r="B989" s="75"/>
      <c r="C989" s="76">
        <v>4210</v>
      </c>
      <c r="D989" s="113" t="s">
        <v>14</v>
      </c>
      <c r="E989" s="21">
        <v>161600</v>
      </c>
    </row>
    <row r="990" spans="1:5" ht="14.25" outlineLevel="1">
      <c r="A990" s="75"/>
      <c r="B990" s="75"/>
      <c r="C990" s="76"/>
      <c r="D990" s="113"/>
      <c r="E990" s="21"/>
    </row>
    <row r="991" spans="1:5" ht="14.25" outlineLevel="1">
      <c r="A991" s="75"/>
      <c r="B991" s="75"/>
      <c r="C991" s="76">
        <v>4220</v>
      </c>
      <c r="D991" s="113" t="s">
        <v>97</v>
      </c>
      <c r="E991" s="21">
        <v>147200</v>
      </c>
    </row>
    <row r="992" spans="1:5" ht="14.25" outlineLevel="1">
      <c r="A992" s="75"/>
      <c r="B992" s="75"/>
      <c r="C992" s="76"/>
      <c r="D992" s="113"/>
      <c r="E992" s="21"/>
    </row>
    <row r="993" spans="1:5" ht="14.25" outlineLevel="1">
      <c r="A993" s="75"/>
      <c r="B993" s="75"/>
      <c r="C993" s="76">
        <v>4230</v>
      </c>
      <c r="D993" s="113" t="s">
        <v>98</v>
      </c>
      <c r="E993" s="21">
        <v>17300</v>
      </c>
    </row>
    <row r="994" spans="1:5" ht="14.25" outlineLevel="1">
      <c r="A994" s="75"/>
      <c r="B994" s="75"/>
      <c r="C994" s="76"/>
      <c r="D994" s="113"/>
      <c r="E994" s="21"/>
    </row>
    <row r="995" spans="1:5" ht="14.25" outlineLevel="1">
      <c r="A995" s="75"/>
      <c r="B995" s="75"/>
      <c r="C995" s="76">
        <v>4260</v>
      </c>
      <c r="D995" s="113" t="s">
        <v>24</v>
      </c>
      <c r="E995" s="21">
        <v>42000</v>
      </c>
    </row>
    <row r="996" spans="1:5" ht="14.25" outlineLevel="1">
      <c r="A996" s="75"/>
      <c r="B996" s="75"/>
      <c r="C996" s="76"/>
      <c r="D996" s="113"/>
      <c r="E996" s="21"/>
    </row>
    <row r="997" spans="1:5" ht="14.25" outlineLevel="1">
      <c r="A997" s="75"/>
      <c r="B997" s="75"/>
      <c r="C997" s="76">
        <v>4270</v>
      </c>
      <c r="D997" s="113" t="s">
        <v>25</v>
      </c>
      <c r="E997" s="21">
        <v>15700</v>
      </c>
    </row>
    <row r="998" spans="1:5" ht="14.25" outlineLevel="1">
      <c r="A998" s="75"/>
      <c r="B998" s="75"/>
      <c r="C998" s="76"/>
      <c r="D998" s="113"/>
      <c r="E998" s="21"/>
    </row>
    <row r="999" spans="1:5" ht="14.25" outlineLevel="1">
      <c r="A999" s="75"/>
      <c r="B999" s="75"/>
      <c r="C999" s="76">
        <v>4280</v>
      </c>
      <c r="D999" s="113" t="s">
        <v>102</v>
      </c>
      <c r="E999" s="21">
        <v>3000</v>
      </c>
    </row>
    <row r="1000" spans="1:5" ht="14.25" outlineLevel="1">
      <c r="A1000" s="75"/>
      <c r="B1000" s="75"/>
      <c r="C1000" s="76"/>
      <c r="D1000" s="113"/>
      <c r="E1000" s="21"/>
    </row>
    <row r="1001" spans="1:5" ht="14.25" outlineLevel="1">
      <c r="A1001" s="75"/>
      <c r="B1001" s="75"/>
      <c r="C1001" s="76">
        <v>4300</v>
      </c>
      <c r="D1001" s="113" t="s">
        <v>90</v>
      </c>
      <c r="E1001" s="21">
        <v>51000</v>
      </c>
    </row>
    <row r="1002" spans="1:5" ht="14.25" outlineLevel="1">
      <c r="A1002" s="75"/>
      <c r="B1002" s="75"/>
      <c r="C1002" s="76"/>
      <c r="D1002" s="113"/>
      <c r="E1002" s="21"/>
    </row>
    <row r="1003" spans="1:5" ht="25.5" outlineLevel="1">
      <c r="A1003" s="75"/>
      <c r="B1003" s="75"/>
      <c r="C1003" s="76">
        <v>4350</v>
      </c>
      <c r="D1003" s="109" t="s">
        <v>191</v>
      </c>
      <c r="E1003" s="21">
        <v>1500</v>
      </c>
    </row>
    <row r="1004" spans="1:5" ht="14.25" outlineLevel="1">
      <c r="A1004" s="75"/>
      <c r="B1004" s="75"/>
      <c r="C1004" s="76"/>
      <c r="D1004" s="113"/>
      <c r="E1004" s="21"/>
    </row>
    <row r="1005" spans="1:5" ht="14.25" outlineLevel="1">
      <c r="A1005" s="75"/>
      <c r="B1005" s="75"/>
      <c r="C1005" s="76">
        <v>4410</v>
      </c>
      <c r="D1005" s="113" t="s">
        <v>26</v>
      </c>
      <c r="E1005" s="21">
        <v>2500</v>
      </c>
    </row>
    <row r="1006" spans="1:5" ht="14.25" outlineLevel="1">
      <c r="A1006" s="75"/>
      <c r="B1006" s="75"/>
      <c r="C1006" s="76"/>
      <c r="D1006" s="113"/>
      <c r="E1006" s="21"/>
    </row>
    <row r="1007" spans="1:5" ht="14.25" outlineLevel="1">
      <c r="A1007" s="75"/>
      <c r="B1007" s="75"/>
      <c r="C1007" s="76">
        <v>4430</v>
      </c>
      <c r="D1007" s="113" t="s">
        <v>27</v>
      </c>
      <c r="E1007" s="21">
        <v>8000</v>
      </c>
    </row>
    <row r="1008" spans="1:5" ht="14.25" outlineLevel="1">
      <c r="A1008" s="75"/>
      <c r="B1008" s="75"/>
      <c r="C1008" s="76"/>
      <c r="D1008" s="113"/>
      <c r="E1008" s="21"/>
    </row>
    <row r="1009" spans="1:5" ht="25.5" outlineLevel="1">
      <c r="A1009" s="75"/>
      <c r="B1009" s="75"/>
      <c r="C1009" s="76">
        <v>4440</v>
      </c>
      <c r="D1009" s="113" t="s">
        <v>28</v>
      </c>
      <c r="E1009" s="21">
        <v>26630</v>
      </c>
    </row>
    <row r="1010" spans="1:5" ht="14.25" outlineLevel="1">
      <c r="A1010" s="75"/>
      <c r="B1010" s="75"/>
      <c r="C1010" s="76"/>
      <c r="D1010" s="113"/>
      <c r="E1010" s="21"/>
    </row>
    <row r="1011" spans="1:5" ht="14.25" outlineLevel="1">
      <c r="A1011" s="75"/>
      <c r="B1011" s="75"/>
      <c r="C1011" s="76">
        <v>4480</v>
      </c>
      <c r="D1011" s="113" t="s">
        <v>29</v>
      </c>
      <c r="E1011" s="21">
        <v>3000</v>
      </c>
    </row>
    <row r="1012" spans="1:5" ht="14.25" outlineLevel="1">
      <c r="A1012" s="75"/>
      <c r="B1012" s="75"/>
      <c r="C1012" s="76"/>
      <c r="D1012" s="113"/>
      <c r="E1012" s="21"/>
    </row>
    <row r="1013" spans="1:5" ht="14.25" outlineLevel="1">
      <c r="A1013" s="75"/>
      <c r="B1013" s="75"/>
      <c r="C1013" s="76">
        <v>6050</v>
      </c>
      <c r="D1013" s="113" t="s">
        <v>199</v>
      </c>
      <c r="E1013" s="21">
        <v>30000</v>
      </c>
    </row>
    <row r="1014" spans="1:5" ht="14.25" outlineLevel="1">
      <c r="A1014" s="75"/>
      <c r="B1014" s="75"/>
      <c r="C1014" s="76"/>
      <c r="D1014" s="113"/>
      <c r="E1014" s="21"/>
    </row>
    <row r="1015" spans="1:12" s="66" customFormat="1" ht="15">
      <c r="A1015" s="77"/>
      <c r="B1015" s="77">
        <v>85203</v>
      </c>
      <c r="C1015" s="78"/>
      <c r="D1015" s="112" t="s">
        <v>193</v>
      </c>
      <c r="E1015" s="139">
        <f>SUM(E1019:E1053)</f>
        <v>302320</v>
      </c>
      <c r="F1015" s="201"/>
      <c r="G1015" s="175"/>
      <c r="H1015" s="175"/>
      <c r="I1015" s="175"/>
      <c r="J1015" s="175"/>
      <c r="K1015" s="175"/>
      <c r="L1015" s="175"/>
    </row>
    <row r="1016" spans="1:12" s="66" customFormat="1" ht="15">
      <c r="A1016" s="77"/>
      <c r="B1016" s="77"/>
      <c r="C1016" s="78"/>
      <c r="D1016" s="112"/>
      <c r="E1016" s="139"/>
      <c r="F1016" s="201"/>
      <c r="G1016" s="175"/>
      <c r="H1016" s="175"/>
      <c r="I1016" s="175"/>
      <c r="J1016" s="175"/>
      <c r="K1016" s="175"/>
      <c r="L1016" s="175"/>
    </row>
    <row r="1017" spans="1:5" ht="25.5" outlineLevel="1">
      <c r="A1017" s="75"/>
      <c r="B1017" s="75"/>
      <c r="C1017" s="76"/>
      <c r="D1017" s="113" t="s">
        <v>240</v>
      </c>
      <c r="E1017" s="21"/>
    </row>
    <row r="1018" spans="1:5" ht="14.25" outlineLevel="1">
      <c r="A1018" s="75"/>
      <c r="B1018" s="75"/>
      <c r="C1018" s="76"/>
      <c r="D1018" s="113"/>
      <c r="E1018" s="21"/>
    </row>
    <row r="1019" spans="1:5" ht="25.5" outlineLevel="1">
      <c r="A1019" s="75"/>
      <c r="B1019" s="75"/>
      <c r="C1019" s="76">
        <v>3020</v>
      </c>
      <c r="D1019" s="113" t="s">
        <v>19</v>
      </c>
      <c r="E1019" s="21">
        <v>300</v>
      </c>
    </row>
    <row r="1020" spans="1:5" ht="14.25" outlineLevel="1">
      <c r="A1020" s="75"/>
      <c r="B1020" s="75"/>
      <c r="C1020" s="76"/>
      <c r="D1020" s="113"/>
      <c r="E1020" s="21" t="s">
        <v>9</v>
      </c>
    </row>
    <row r="1021" spans="1:6" ht="14.25" outlineLevel="1">
      <c r="A1021" s="75"/>
      <c r="B1021" s="75"/>
      <c r="C1021" s="76">
        <v>4010</v>
      </c>
      <c r="D1021" s="113" t="s">
        <v>20</v>
      </c>
      <c r="E1021" s="21">
        <v>150000</v>
      </c>
      <c r="F1021" s="21">
        <v>150000</v>
      </c>
    </row>
    <row r="1022" spans="1:5" ht="14.25" outlineLevel="1">
      <c r="A1022" s="75"/>
      <c r="B1022" s="75"/>
      <c r="C1022" s="76"/>
      <c r="D1022" s="113"/>
      <c r="E1022" s="21"/>
    </row>
    <row r="1023" spans="1:5" ht="14.25" outlineLevel="1">
      <c r="A1023" s="75"/>
      <c r="B1023" s="75"/>
      <c r="C1023" s="76">
        <v>4040</v>
      </c>
      <c r="D1023" s="113" t="s">
        <v>21</v>
      </c>
      <c r="E1023" s="21">
        <v>4300</v>
      </c>
    </row>
    <row r="1024" spans="1:5" ht="14.25" outlineLevel="1">
      <c r="A1024" s="75"/>
      <c r="B1024" s="75"/>
      <c r="C1024" s="76"/>
      <c r="D1024" s="113"/>
      <c r="E1024" s="21"/>
    </row>
    <row r="1025" spans="1:5" ht="14.25" outlineLevel="1">
      <c r="A1025" s="75"/>
      <c r="B1025" s="75"/>
      <c r="C1025" s="76">
        <v>4110</v>
      </c>
      <c r="D1025" s="113" t="s">
        <v>22</v>
      </c>
      <c r="E1025" s="21">
        <v>26600</v>
      </c>
    </row>
    <row r="1026" spans="1:5" ht="14.25" outlineLevel="1">
      <c r="A1026" s="75"/>
      <c r="B1026" s="75"/>
      <c r="C1026" s="76"/>
      <c r="D1026" s="113"/>
      <c r="E1026" s="21"/>
    </row>
    <row r="1027" spans="1:5" ht="14.25" outlineLevel="1">
      <c r="A1027" s="75"/>
      <c r="B1027" s="75"/>
      <c r="C1027" s="76">
        <v>4120</v>
      </c>
      <c r="D1027" s="113" t="s">
        <v>23</v>
      </c>
      <c r="E1027" s="21">
        <v>3700</v>
      </c>
    </row>
    <row r="1028" spans="1:5" ht="14.25" outlineLevel="1">
      <c r="A1028" s="75"/>
      <c r="B1028" s="75"/>
      <c r="C1028" s="76"/>
      <c r="D1028" s="113"/>
      <c r="E1028" s="21"/>
    </row>
    <row r="1029" spans="1:5" ht="14.25" outlineLevel="1">
      <c r="A1029" s="75"/>
      <c r="B1029" s="75"/>
      <c r="C1029" s="76">
        <v>4170</v>
      </c>
      <c r="D1029" s="113" t="s">
        <v>171</v>
      </c>
      <c r="E1029" s="21">
        <v>16800</v>
      </c>
    </row>
    <row r="1030" spans="1:5" ht="14.25" outlineLevel="1">
      <c r="A1030" s="75"/>
      <c r="B1030" s="75"/>
      <c r="C1030" s="76"/>
      <c r="D1030" s="113"/>
      <c r="E1030" s="21"/>
    </row>
    <row r="1031" spans="1:5" ht="14.25" outlineLevel="1">
      <c r="A1031" s="75"/>
      <c r="B1031" s="75"/>
      <c r="C1031" s="76">
        <v>4210</v>
      </c>
      <c r="D1031" s="113" t="s">
        <v>14</v>
      </c>
      <c r="E1031" s="21">
        <v>46520</v>
      </c>
    </row>
    <row r="1032" spans="1:5" ht="14.25" outlineLevel="1">
      <c r="A1032" s="75"/>
      <c r="B1032" s="75"/>
      <c r="C1032" s="76"/>
      <c r="D1032" s="113"/>
      <c r="E1032" s="21"/>
    </row>
    <row r="1033" spans="1:5" ht="14.25" outlineLevel="1">
      <c r="A1033" s="75"/>
      <c r="B1033" s="75"/>
      <c r="C1033" s="76">
        <v>4220</v>
      </c>
      <c r="D1033" s="113" t="s">
        <v>97</v>
      </c>
      <c r="E1033" s="21">
        <v>21600</v>
      </c>
    </row>
    <row r="1034" spans="1:5" ht="14.25" outlineLevel="1">
      <c r="A1034" s="75"/>
      <c r="B1034" s="75"/>
      <c r="C1034" s="76"/>
      <c r="D1034" s="113"/>
      <c r="E1034" s="21"/>
    </row>
    <row r="1035" spans="1:5" ht="14.25" outlineLevel="1">
      <c r="A1035" s="75"/>
      <c r="B1035" s="75"/>
      <c r="C1035" s="76">
        <v>4230</v>
      </c>
      <c r="D1035" s="113" t="s">
        <v>98</v>
      </c>
      <c r="E1035" s="21">
        <v>300</v>
      </c>
    </row>
    <row r="1036" spans="1:5" ht="14.25" outlineLevel="1">
      <c r="A1036" s="75"/>
      <c r="B1036" s="75"/>
      <c r="C1036" s="76"/>
      <c r="D1036" s="113"/>
      <c r="E1036" s="21"/>
    </row>
    <row r="1037" spans="1:5" ht="14.25" outlineLevel="1">
      <c r="A1037" s="75"/>
      <c r="B1037" s="75"/>
      <c r="C1037" s="76">
        <v>4260</v>
      </c>
      <c r="D1037" s="113" t="s">
        <v>24</v>
      </c>
      <c r="E1037" s="21">
        <v>4500</v>
      </c>
    </row>
    <row r="1038" spans="1:5" ht="14.25" outlineLevel="1">
      <c r="A1038" s="75"/>
      <c r="B1038" s="75"/>
      <c r="C1038" s="76"/>
      <c r="D1038" s="113"/>
      <c r="E1038" s="21"/>
    </row>
    <row r="1039" spans="1:5" ht="14.25" outlineLevel="1">
      <c r="A1039" s="75"/>
      <c r="B1039" s="75"/>
      <c r="C1039" s="76">
        <v>4270</v>
      </c>
      <c r="D1039" s="113" t="s">
        <v>25</v>
      </c>
      <c r="E1039" s="21">
        <v>2300</v>
      </c>
    </row>
    <row r="1040" spans="1:5" ht="14.25" outlineLevel="1">
      <c r="A1040" s="75"/>
      <c r="B1040" s="75"/>
      <c r="C1040" s="76"/>
      <c r="D1040" s="113"/>
      <c r="E1040" s="21"/>
    </row>
    <row r="1041" spans="1:5" ht="14.25" outlineLevel="1">
      <c r="A1041" s="75"/>
      <c r="B1041" s="75"/>
      <c r="C1041" s="76">
        <v>4280</v>
      </c>
      <c r="D1041" s="113" t="s">
        <v>102</v>
      </c>
      <c r="E1041" s="21">
        <v>300</v>
      </c>
    </row>
    <row r="1042" spans="1:5" ht="14.25" outlineLevel="1">
      <c r="A1042" s="75"/>
      <c r="B1042" s="75"/>
      <c r="C1042" s="76"/>
      <c r="D1042" s="113"/>
      <c r="E1042" s="21"/>
    </row>
    <row r="1043" spans="1:5" ht="14.25" outlineLevel="1">
      <c r="A1043" s="75"/>
      <c r="B1043" s="75"/>
      <c r="C1043" s="76">
        <v>4300</v>
      </c>
      <c r="D1043" s="113" t="s">
        <v>90</v>
      </c>
      <c r="E1043" s="21">
        <v>6500</v>
      </c>
    </row>
    <row r="1044" spans="1:5" ht="14.25" outlineLevel="1">
      <c r="A1044" s="75"/>
      <c r="B1044" s="75"/>
      <c r="C1044" s="76"/>
      <c r="D1044" s="113"/>
      <c r="E1044" s="21"/>
    </row>
    <row r="1045" spans="1:5" ht="14.25" outlineLevel="1">
      <c r="A1045" s="75"/>
      <c r="B1045" s="75"/>
      <c r="C1045" s="76">
        <v>4410</v>
      </c>
      <c r="D1045" s="113" t="s">
        <v>26</v>
      </c>
      <c r="E1045" s="21">
        <v>500</v>
      </c>
    </row>
    <row r="1046" spans="1:5" ht="14.25" outlineLevel="1">
      <c r="A1046" s="75"/>
      <c r="B1046" s="75"/>
      <c r="C1046" s="76"/>
      <c r="D1046" s="113"/>
      <c r="E1046" s="21"/>
    </row>
    <row r="1047" spans="1:5" ht="14.25" outlineLevel="1">
      <c r="A1047" s="75"/>
      <c r="B1047" s="75"/>
      <c r="C1047" s="76">
        <v>4430</v>
      </c>
      <c r="D1047" s="113" t="s">
        <v>27</v>
      </c>
      <c r="E1047" s="21">
        <v>300</v>
      </c>
    </row>
    <row r="1048" spans="1:5" ht="14.25" outlineLevel="1">
      <c r="A1048" s="75"/>
      <c r="B1048" s="75"/>
      <c r="C1048" s="76"/>
      <c r="D1048" s="113"/>
      <c r="E1048" s="21"/>
    </row>
    <row r="1049" spans="1:5" ht="25.5" outlineLevel="1">
      <c r="A1049" s="75"/>
      <c r="B1049" s="75"/>
      <c r="C1049" s="76">
        <v>4440</v>
      </c>
      <c r="D1049" s="113" t="s">
        <v>28</v>
      </c>
      <c r="E1049" s="21">
        <v>6300</v>
      </c>
    </row>
    <row r="1050" spans="1:5" ht="14.25" outlineLevel="1">
      <c r="A1050" s="75"/>
      <c r="B1050" s="75"/>
      <c r="C1050" s="76"/>
      <c r="D1050" s="113"/>
      <c r="E1050" s="21"/>
    </row>
    <row r="1051" spans="1:5" ht="14.25" outlineLevel="1">
      <c r="A1051" s="75"/>
      <c r="B1051" s="75"/>
      <c r="C1051" s="76">
        <v>4480</v>
      </c>
      <c r="D1051" s="113" t="s">
        <v>29</v>
      </c>
      <c r="E1051" s="21">
        <v>1500</v>
      </c>
    </row>
    <row r="1052" spans="1:5" ht="14.25" outlineLevel="1">
      <c r="A1052" s="75"/>
      <c r="B1052" s="75"/>
      <c r="C1052" s="76"/>
      <c r="D1052" s="113"/>
      <c r="E1052" s="21"/>
    </row>
    <row r="1053" spans="1:5" ht="25.5" outlineLevel="1">
      <c r="A1053" s="81"/>
      <c r="B1053" s="81"/>
      <c r="C1053" s="82">
        <v>6050</v>
      </c>
      <c r="D1053" s="115" t="s">
        <v>162</v>
      </c>
      <c r="E1053" s="132">
        <v>10000</v>
      </c>
    </row>
    <row r="1054" spans="1:5" ht="14.25">
      <c r="A1054" s="75"/>
      <c r="B1054" s="75"/>
      <c r="C1054" s="76"/>
      <c r="D1054" s="113"/>
      <c r="E1054" s="21"/>
    </row>
    <row r="1055" spans="1:12" s="66" customFormat="1" ht="15">
      <c r="A1055" s="77"/>
      <c r="B1055" s="77">
        <v>85204</v>
      </c>
      <c r="C1055" s="78"/>
      <c r="D1055" s="112" t="s">
        <v>106</v>
      </c>
      <c r="E1055" s="139">
        <f>SUM(E1057:E1067)</f>
        <v>1670500</v>
      </c>
      <c r="F1055" s="201"/>
      <c r="G1055" s="175"/>
      <c r="H1055" s="175"/>
      <c r="I1055" s="175"/>
      <c r="J1055" s="175"/>
      <c r="K1055" s="175"/>
      <c r="L1055" s="175"/>
    </row>
    <row r="1056" spans="1:12" s="66" customFormat="1" ht="15">
      <c r="A1056" s="77"/>
      <c r="B1056" s="77"/>
      <c r="C1056" s="78"/>
      <c r="D1056" s="112"/>
      <c r="E1056" s="139"/>
      <c r="F1056" s="201"/>
      <c r="G1056" s="175"/>
      <c r="H1056" s="175"/>
      <c r="I1056" s="175"/>
      <c r="J1056" s="175"/>
      <c r="K1056" s="175"/>
      <c r="L1056" s="175"/>
    </row>
    <row r="1057" spans="1:5" ht="14.25" outlineLevel="1">
      <c r="A1057" s="75"/>
      <c r="B1057" s="75"/>
      <c r="C1057" s="76"/>
      <c r="D1057" s="113" t="s">
        <v>228</v>
      </c>
      <c r="E1057" s="21"/>
    </row>
    <row r="1058" spans="1:5" ht="14.25" outlineLevel="1">
      <c r="A1058" s="75"/>
      <c r="B1058" s="75"/>
      <c r="C1058" s="76"/>
      <c r="D1058" s="113"/>
      <c r="E1058" s="21"/>
    </row>
    <row r="1059" spans="1:5" ht="14.25" outlineLevel="1">
      <c r="A1059" s="75"/>
      <c r="B1059" s="75"/>
      <c r="C1059" s="76">
        <v>3110</v>
      </c>
      <c r="D1059" s="113" t="s">
        <v>96</v>
      </c>
      <c r="E1059" s="21">
        <v>1544400</v>
      </c>
    </row>
    <row r="1060" spans="1:5" ht="14.25" outlineLevel="1">
      <c r="A1060" s="75"/>
      <c r="B1060" s="75"/>
      <c r="C1060" s="76"/>
      <c r="D1060" s="113"/>
      <c r="E1060" s="21"/>
    </row>
    <row r="1061" spans="1:5" ht="14.25" outlineLevel="1">
      <c r="A1061" s="75"/>
      <c r="B1061" s="75"/>
      <c r="C1061" s="76">
        <v>4170</v>
      </c>
      <c r="D1061" s="113" t="s">
        <v>169</v>
      </c>
      <c r="E1061" s="21">
        <v>74000</v>
      </c>
    </row>
    <row r="1062" spans="1:5" ht="14.25" outlineLevel="1">
      <c r="A1062" s="75"/>
      <c r="B1062" s="75"/>
      <c r="C1062" s="76"/>
      <c r="D1062" s="113"/>
      <c r="E1062" s="21"/>
    </row>
    <row r="1063" spans="1:5" ht="38.25" outlineLevel="1">
      <c r="A1063" s="75"/>
      <c r="B1063" s="75"/>
      <c r="C1063" s="76">
        <v>4330</v>
      </c>
      <c r="D1063" s="113" t="s">
        <v>166</v>
      </c>
      <c r="E1063" s="21">
        <v>38300</v>
      </c>
    </row>
    <row r="1064" spans="1:5" ht="14.25" outlineLevel="1">
      <c r="A1064" s="75"/>
      <c r="B1064" s="75"/>
      <c r="C1064" s="76"/>
      <c r="D1064" s="113"/>
      <c r="E1064" s="21"/>
    </row>
    <row r="1065" spans="1:5" ht="14.25" outlineLevel="1">
      <c r="A1065" s="75"/>
      <c r="B1065" s="75"/>
      <c r="C1065" s="76">
        <v>4110</v>
      </c>
      <c r="D1065" s="113" t="s">
        <v>112</v>
      </c>
      <c r="E1065" s="21">
        <v>12000</v>
      </c>
    </row>
    <row r="1066" spans="1:5" ht="14.25" outlineLevel="1">
      <c r="A1066" s="75"/>
      <c r="B1066" s="75"/>
      <c r="C1066" s="76"/>
      <c r="D1066" s="113"/>
      <c r="E1066" s="21"/>
    </row>
    <row r="1067" spans="1:5" ht="14.25" outlineLevel="1">
      <c r="A1067" s="75"/>
      <c r="B1067" s="75"/>
      <c r="C1067" s="76">
        <v>4120</v>
      </c>
      <c r="D1067" s="113" t="s">
        <v>23</v>
      </c>
      <c r="E1067" s="21">
        <v>1800</v>
      </c>
    </row>
    <row r="1068" spans="1:5" ht="14.25">
      <c r="A1068" s="75"/>
      <c r="B1068" s="75"/>
      <c r="C1068" s="76"/>
      <c r="D1068" s="113"/>
      <c r="E1068" s="21"/>
    </row>
    <row r="1069" spans="1:12" s="66" customFormat="1" ht="15">
      <c r="A1069" s="77"/>
      <c r="B1069" s="77">
        <v>85218</v>
      </c>
      <c r="C1069" s="78"/>
      <c r="D1069" s="112" t="s">
        <v>159</v>
      </c>
      <c r="E1069" s="139">
        <f>SUM(E1072:E1102)</f>
        <v>464880</v>
      </c>
      <c r="F1069" s="201"/>
      <c r="G1069" s="175"/>
      <c r="H1069" s="175"/>
      <c r="I1069" s="175"/>
      <c r="J1069" s="175"/>
      <c r="K1069" s="175"/>
      <c r="L1069" s="175"/>
    </row>
    <row r="1070" spans="1:12" s="66" customFormat="1" ht="15">
      <c r="A1070" s="77"/>
      <c r="B1070" s="77"/>
      <c r="C1070" s="78"/>
      <c r="D1070" s="112"/>
      <c r="E1070" s="139"/>
      <c r="F1070" s="201"/>
      <c r="G1070" s="175"/>
      <c r="H1070" s="175"/>
      <c r="I1070" s="175"/>
      <c r="J1070" s="175"/>
      <c r="K1070" s="175"/>
      <c r="L1070" s="175"/>
    </row>
    <row r="1071" spans="1:5" ht="14.25" outlineLevel="1">
      <c r="A1071" s="75"/>
      <c r="B1071" s="75"/>
      <c r="C1071" s="76"/>
      <c r="D1071" s="113" t="s">
        <v>228</v>
      </c>
      <c r="E1071" s="21"/>
    </row>
    <row r="1072" spans="1:5" ht="14.25" outlineLevel="1">
      <c r="A1072" s="75"/>
      <c r="B1072" s="75"/>
      <c r="C1072" s="76"/>
      <c r="D1072" s="113"/>
      <c r="E1072" s="21"/>
    </row>
    <row r="1073" spans="1:5" ht="25.5" outlineLevel="1">
      <c r="A1073" s="75"/>
      <c r="B1073" s="75"/>
      <c r="C1073" s="76">
        <v>3020</v>
      </c>
      <c r="D1073" s="109" t="s">
        <v>161</v>
      </c>
      <c r="E1073" s="21">
        <v>920</v>
      </c>
    </row>
    <row r="1074" spans="1:5" ht="14.25" outlineLevel="1">
      <c r="A1074" s="75"/>
      <c r="B1074" s="75"/>
      <c r="C1074" s="76"/>
      <c r="D1074" s="113"/>
      <c r="E1074" s="21"/>
    </row>
    <row r="1075" spans="1:6" ht="14.25" outlineLevel="1">
      <c r="A1075" s="75"/>
      <c r="B1075" s="75"/>
      <c r="C1075" s="76">
        <v>4010</v>
      </c>
      <c r="D1075" s="113" t="s">
        <v>20</v>
      </c>
      <c r="E1075" s="21">
        <v>274630</v>
      </c>
      <c r="F1075" s="21">
        <v>274630</v>
      </c>
    </row>
    <row r="1076" spans="1:5" ht="14.25" outlineLevel="1">
      <c r="A1076" s="75"/>
      <c r="B1076" s="75"/>
      <c r="C1076" s="76"/>
      <c r="D1076" s="113"/>
      <c r="E1076" s="21"/>
    </row>
    <row r="1077" spans="1:5" ht="14.25" outlineLevel="1">
      <c r="A1077" s="75"/>
      <c r="B1077" s="75"/>
      <c r="C1077" s="76">
        <v>4040</v>
      </c>
      <c r="D1077" s="113" t="s">
        <v>21</v>
      </c>
      <c r="E1077" s="21">
        <v>19700</v>
      </c>
    </row>
    <row r="1078" spans="1:5" ht="14.25" outlineLevel="1">
      <c r="A1078" s="75"/>
      <c r="B1078" s="75"/>
      <c r="C1078" s="76"/>
      <c r="D1078" s="113"/>
      <c r="E1078" s="21"/>
    </row>
    <row r="1079" spans="1:5" ht="14.25" outlineLevel="1">
      <c r="A1079" s="75"/>
      <c r="B1079" s="75"/>
      <c r="C1079" s="76">
        <v>4110</v>
      </c>
      <c r="D1079" s="113" t="s">
        <v>22</v>
      </c>
      <c r="E1079" s="21">
        <v>51600</v>
      </c>
    </row>
    <row r="1080" spans="1:5" ht="14.25" outlineLevel="1">
      <c r="A1080" s="75"/>
      <c r="B1080" s="75"/>
      <c r="C1080" s="76"/>
      <c r="D1080" s="113"/>
      <c r="E1080" s="21"/>
    </row>
    <row r="1081" spans="1:5" ht="14.25" outlineLevel="1">
      <c r="A1081" s="75"/>
      <c r="B1081" s="75"/>
      <c r="C1081" s="76">
        <v>4120</v>
      </c>
      <c r="D1081" s="113" t="s">
        <v>23</v>
      </c>
      <c r="E1081" s="21">
        <v>7100</v>
      </c>
    </row>
    <row r="1082" spans="1:5" ht="14.25" outlineLevel="1">
      <c r="A1082" s="75"/>
      <c r="B1082" s="75"/>
      <c r="C1082" s="76"/>
      <c r="D1082" s="113"/>
      <c r="E1082" s="21"/>
    </row>
    <row r="1083" spans="1:5" ht="14.25" outlineLevel="1">
      <c r="A1083" s="75"/>
      <c r="B1083" s="75"/>
      <c r="C1083" s="76">
        <v>4170</v>
      </c>
      <c r="D1083" s="113" t="s">
        <v>171</v>
      </c>
      <c r="E1083" s="21">
        <v>6600</v>
      </c>
    </row>
    <row r="1084" spans="1:5" ht="14.25" outlineLevel="1">
      <c r="A1084" s="75"/>
      <c r="B1084" s="75"/>
      <c r="C1084" s="76"/>
      <c r="D1084" s="113"/>
      <c r="E1084" s="21"/>
    </row>
    <row r="1085" spans="1:5" ht="14.25" outlineLevel="1">
      <c r="A1085" s="75"/>
      <c r="B1085" s="75"/>
      <c r="C1085" s="76">
        <v>4210</v>
      </c>
      <c r="D1085" s="113" t="s">
        <v>14</v>
      </c>
      <c r="E1085" s="21">
        <v>12000</v>
      </c>
    </row>
    <row r="1086" spans="1:5" ht="14.25" outlineLevel="1">
      <c r="A1086" s="75"/>
      <c r="B1086" s="75"/>
      <c r="C1086" s="76"/>
      <c r="D1086" s="113"/>
      <c r="E1086" s="21"/>
    </row>
    <row r="1087" spans="1:5" ht="14.25" outlineLevel="1">
      <c r="A1087" s="75"/>
      <c r="B1087" s="75"/>
      <c r="C1087" s="76">
        <v>4260</v>
      </c>
      <c r="D1087" s="113" t="s">
        <v>24</v>
      </c>
      <c r="E1087" s="21">
        <v>6100</v>
      </c>
    </row>
    <row r="1088" spans="1:5" ht="14.25" outlineLevel="1">
      <c r="A1088" s="75"/>
      <c r="B1088" s="75"/>
      <c r="C1088" s="76"/>
      <c r="D1088" s="113"/>
      <c r="E1088" s="21"/>
    </row>
    <row r="1089" spans="1:5" ht="14.25" outlineLevel="1">
      <c r="A1089" s="75"/>
      <c r="B1089" s="75"/>
      <c r="C1089" s="76">
        <v>4270</v>
      </c>
      <c r="D1089" s="113" t="s">
        <v>25</v>
      </c>
      <c r="E1089" s="21">
        <v>3050</v>
      </c>
    </row>
    <row r="1090" spans="1:5" ht="14.25" outlineLevel="1">
      <c r="A1090" s="75"/>
      <c r="B1090" s="75"/>
      <c r="C1090" s="76"/>
      <c r="D1090" s="113"/>
      <c r="E1090" s="21"/>
    </row>
    <row r="1091" spans="1:5" ht="14.25" outlineLevel="1">
      <c r="A1091" s="75"/>
      <c r="B1091" s="75"/>
      <c r="C1091" s="76">
        <v>4280</v>
      </c>
      <c r="D1091" s="113" t="s">
        <v>102</v>
      </c>
      <c r="E1091" s="21">
        <v>100</v>
      </c>
    </row>
    <row r="1092" spans="1:5" ht="14.25" outlineLevel="1">
      <c r="A1092" s="75"/>
      <c r="B1092" s="75"/>
      <c r="C1092" s="76"/>
      <c r="D1092" s="113"/>
      <c r="E1092" s="21"/>
    </row>
    <row r="1093" spans="1:5" ht="14.25" outlineLevel="1">
      <c r="A1093" s="75"/>
      <c r="B1093" s="75"/>
      <c r="C1093" s="76">
        <v>4300</v>
      </c>
      <c r="D1093" s="113" t="s">
        <v>90</v>
      </c>
      <c r="E1093" s="21">
        <v>70000</v>
      </c>
    </row>
    <row r="1094" spans="1:5" ht="14.25" outlineLevel="1">
      <c r="A1094" s="75"/>
      <c r="B1094" s="75"/>
      <c r="C1094" s="76"/>
      <c r="D1094" s="113"/>
      <c r="E1094" s="21"/>
    </row>
    <row r="1095" spans="1:5" ht="25.5" outlineLevel="1">
      <c r="A1095" s="75"/>
      <c r="B1095" s="75"/>
      <c r="C1095" s="76">
        <v>4350</v>
      </c>
      <c r="D1095" s="109" t="s">
        <v>191</v>
      </c>
      <c r="E1095" s="21">
        <v>1350</v>
      </c>
    </row>
    <row r="1096" spans="1:5" ht="14.25" outlineLevel="1">
      <c r="A1096" s="75"/>
      <c r="B1096" s="75"/>
      <c r="C1096" s="76"/>
      <c r="D1096" s="113"/>
      <c r="E1096" s="21"/>
    </row>
    <row r="1097" spans="1:5" ht="14.25" outlineLevel="1">
      <c r="A1097" s="75"/>
      <c r="B1097" s="75"/>
      <c r="C1097" s="76">
        <v>4410</v>
      </c>
      <c r="D1097" s="113" t="s">
        <v>26</v>
      </c>
      <c r="E1097" s="21">
        <v>2850</v>
      </c>
    </row>
    <row r="1098" spans="1:5" ht="14.25" outlineLevel="1">
      <c r="A1098" s="75"/>
      <c r="B1098" s="75"/>
      <c r="C1098" s="76"/>
      <c r="D1098" s="113"/>
      <c r="E1098" s="21"/>
    </row>
    <row r="1099" spans="1:5" ht="14.25" outlineLevel="1">
      <c r="A1099" s="75"/>
      <c r="B1099" s="75"/>
      <c r="C1099" s="76">
        <v>4430</v>
      </c>
      <c r="D1099" s="113" t="s">
        <v>27</v>
      </c>
      <c r="E1099" s="21">
        <v>1000</v>
      </c>
    </row>
    <row r="1100" spans="1:5" ht="14.25" outlineLevel="1">
      <c r="A1100" s="75"/>
      <c r="B1100" s="75"/>
      <c r="C1100" s="76"/>
      <c r="D1100" s="113"/>
      <c r="E1100" s="21"/>
    </row>
    <row r="1101" spans="1:5" ht="25.5" outlineLevel="1">
      <c r="A1101" s="75"/>
      <c r="B1101" s="75"/>
      <c r="C1101" s="76">
        <v>4440</v>
      </c>
      <c r="D1101" s="113" t="s">
        <v>28</v>
      </c>
      <c r="E1101" s="21">
        <v>7880</v>
      </c>
    </row>
    <row r="1102" spans="1:5" ht="14.25" outlineLevel="1">
      <c r="A1102" s="75"/>
      <c r="B1102" s="75"/>
      <c r="C1102" s="76"/>
      <c r="D1102" s="113"/>
      <c r="E1102" s="21"/>
    </row>
    <row r="1103" spans="1:12" s="66" customFormat="1" ht="38.25">
      <c r="A1103" s="77"/>
      <c r="B1103" s="77">
        <v>85220</v>
      </c>
      <c r="C1103" s="78"/>
      <c r="D1103" s="112" t="s">
        <v>105</v>
      </c>
      <c r="E1103" s="139">
        <f>SUM(E1106:E1121)</f>
        <v>47800</v>
      </c>
      <c r="F1103" s="201"/>
      <c r="G1103" s="175"/>
      <c r="H1103" s="175"/>
      <c r="I1103" s="175"/>
      <c r="J1103" s="175"/>
      <c r="K1103" s="175"/>
      <c r="L1103" s="175"/>
    </row>
    <row r="1104" spans="1:12" s="66" customFormat="1" ht="15">
      <c r="A1104" s="77"/>
      <c r="B1104" s="77"/>
      <c r="C1104" s="78"/>
      <c r="D1104" s="112"/>
      <c r="E1104" s="139"/>
      <c r="F1104" s="201"/>
      <c r="G1104" s="175"/>
      <c r="H1104" s="175"/>
      <c r="I1104" s="175"/>
      <c r="J1104" s="175"/>
      <c r="K1104" s="175"/>
      <c r="L1104" s="175"/>
    </row>
    <row r="1105" spans="1:5" ht="14.25" outlineLevel="1">
      <c r="A1105" s="75"/>
      <c r="B1105" s="75"/>
      <c r="C1105" s="76"/>
      <c r="D1105" s="113" t="s">
        <v>228</v>
      </c>
      <c r="E1105" s="21"/>
    </row>
    <row r="1106" spans="1:5" ht="14.25" outlineLevel="1">
      <c r="A1106" s="75"/>
      <c r="B1106" s="75"/>
      <c r="C1106" s="76"/>
      <c r="D1106" s="113"/>
      <c r="E1106" s="21"/>
    </row>
    <row r="1107" spans="1:6" ht="14.25" outlineLevel="1">
      <c r="A1107" s="75"/>
      <c r="B1107" s="75"/>
      <c r="C1107" s="76">
        <v>4010</v>
      </c>
      <c r="D1107" s="113" t="s">
        <v>20</v>
      </c>
      <c r="E1107" s="21">
        <v>34550</v>
      </c>
      <c r="F1107" s="21">
        <v>34550</v>
      </c>
    </row>
    <row r="1108" spans="1:5" ht="14.25" outlineLevel="1">
      <c r="A1108" s="75"/>
      <c r="B1108" s="75"/>
      <c r="C1108" s="76"/>
      <c r="D1108" s="113"/>
      <c r="E1108" s="21"/>
    </row>
    <row r="1109" spans="1:5" ht="14.25" outlineLevel="1">
      <c r="A1109" s="75"/>
      <c r="B1109" s="75"/>
      <c r="C1109" s="76">
        <v>4040</v>
      </c>
      <c r="D1109" s="113" t="s">
        <v>21</v>
      </c>
      <c r="E1109" s="21">
        <v>2600</v>
      </c>
    </row>
    <row r="1110" spans="1:5" ht="14.25" outlineLevel="1">
      <c r="A1110" s="75"/>
      <c r="B1110" s="75"/>
      <c r="C1110" s="76"/>
      <c r="D1110" s="113"/>
      <c r="E1110" s="21"/>
    </row>
    <row r="1111" spans="1:5" ht="14.25" outlineLevel="1">
      <c r="A1111" s="75"/>
      <c r="B1111" s="75"/>
      <c r="C1111" s="76">
        <v>4110</v>
      </c>
      <c r="D1111" s="113" t="s">
        <v>22</v>
      </c>
      <c r="E1111" s="21">
        <v>5900</v>
      </c>
    </row>
    <row r="1112" spans="1:5" ht="14.25" outlineLevel="1">
      <c r="A1112" s="75"/>
      <c r="B1112" s="75"/>
      <c r="C1112" s="76"/>
      <c r="D1112" s="113"/>
      <c r="E1112" s="21"/>
    </row>
    <row r="1113" spans="1:5" ht="14.25" outlineLevel="1">
      <c r="A1113" s="75"/>
      <c r="B1113" s="75"/>
      <c r="C1113" s="76">
        <v>4170</v>
      </c>
      <c r="D1113" s="113" t="s">
        <v>168</v>
      </c>
      <c r="E1113" s="21">
        <v>2400</v>
      </c>
    </row>
    <row r="1114" spans="1:5" ht="14.25" outlineLevel="1">
      <c r="A1114" s="75"/>
      <c r="B1114" s="75"/>
      <c r="C1114" s="76"/>
      <c r="D1114" s="113"/>
      <c r="E1114" s="21"/>
    </row>
    <row r="1115" spans="1:5" ht="14.25" outlineLevel="1">
      <c r="A1115" s="75"/>
      <c r="B1115" s="75"/>
      <c r="C1115" s="76">
        <v>4300</v>
      </c>
      <c r="D1115" s="113" t="s">
        <v>8</v>
      </c>
      <c r="E1115" s="21">
        <v>600</v>
      </c>
    </row>
    <row r="1116" spans="1:5" ht="14.25" outlineLevel="1">
      <c r="A1116" s="75"/>
      <c r="B1116" s="75"/>
      <c r="C1116" s="76"/>
      <c r="D1116" s="113"/>
      <c r="E1116" s="21"/>
    </row>
    <row r="1117" spans="1:5" ht="14.25" outlineLevel="1">
      <c r="A1117" s="75"/>
      <c r="B1117" s="75"/>
      <c r="C1117" s="76">
        <v>4410</v>
      </c>
      <c r="D1117" s="113" t="s">
        <v>26</v>
      </c>
      <c r="E1117" s="21">
        <v>200</v>
      </c>
    </row>
    <row r="1118" spans="1:5" ht="14.25" outlineLevel="1">
      <c r="A1118" s="75"/>
      <c r="B1118" s="75"/>
      <c r="C1118" s="76"/>
      <c r="D1118" s="113"/>
      <c r="E1118" s="21"/>
    </row>
    <row r="1119" spans="1:5" ht="14.25" outlineLevel="1">
      <c r="A1119" s="75"/>
      <c r="B1119" s="75"/>
      <c r="C1119" s="76">
        <v>4120</v>
      </c>
      <c r="D1119" s="113" t="s">
        <v>23</v>
      </c>
      <c r="E1119" s="21">
        <v>800</v>
      </c>
    </row>
    <row r="1120" spans="1:5" ht="14.25" outlineLevel="1">
      <c r="A1120" s="75"/>
      <c r="B1120" s="75"/>
      <c r="C1120" s="76"/>
      <c r="D1120" s="113"/>
      <c r="E1120" s="21"/>
    </row>
    <row r="1121" spans="1:5" ht="25.5" outlineLevel="1">
      <c r="A1121" s="75"/>
      <c r="B1121" s="75"/>
      <c r="C1121" s="76">
        <v>4440</v>
      </c>
      <c r="D1121" s="113" t="s">
        <v>28</v>
      </c>
      <c r="E1121" s="21">
        <v>750</v>
      </c>
    </row>
    <row r="1122" spans="1:5" ht="14.25">
      <c r="A1122" s="75"/>
      <c r="B1122" s="75"/>
      <c r="C1122" s="76"/>
      <c r="D1122" s="113"/>
      <c r="E1122" s="21"/>
    </row>
    <row r="1123" spans="1:12" s="66" customFormat="1" ht="25.5">
      <c r="A1123" s="77"/>
      <c r="B1123" s="77">
        <v>85233</v>
      </c>
      <c r="C1123" s="78"/>
      <c r="D1123" s="112" t="s">
        <v>153</v>
      </c>
      <c r="E1123" s="139">
        <f>SUM(E1127:E1129)</f>
        <v>3150</v>
      </c>
      <c r="F1123" s="201"/>
      <c r="G1123" s="175"/>
      <c r="H1123" s="175"/>
      <c r="I1123" s="175"/>
      <c r="J1123" s="175"/>
      <c r="K1123" s="175"/>
      <c r="L1123" s="175"/>
    </row>
    <row r="1124" spans="1:12" s="66" customFormat="1" ht="15">
      <c r="A1124" s="77"/>
      <c r="B1124" s="77"/>
      <c r="C1124" s="78"/>
      <c r="D1124" s="112"/>
      <c r="E1124" s="139"/>
      <c r="F1124" s="201"/>
      <c r="G1124" s="175"/>
      <c r="H1124" s="175"/>
      <c r="I1124" s="175"/>
      <c r="J1124" s="175"/>
      <c r="K1124" s="175"/>
      <c r="L1124" s="175"/>
    </row>
    <row r="1125" spans="1:5" ht="14.25" outlineLevel="1">
      <c r="A1125" s="75"/>
      <c r="B1125" s="75"/>
      <c r="C1125" s="76"/>
      <c r="D1125" s="125" t="s">
        <v>215</v>
      </c>
      <c r="E1125" s="21"/>
    </row>
    <row r="1126" spans="1:5" ht="14.25" outlineLevel="1">
      <c r="A1126" s="75"/>
      <c r="B1126" s="75"/>
      <c r="C1126" s="76"/>
      <c r="D1126" s="125"/>
      <c r="E1126" s="21"/>
    </row>
    <row r="1127" spans="1:5" ht="14.25" outlineLevel="1">
      <c r="A1127" s="75"/>
      <c r="B1127" s="75"/>
      <c r="C1127" s="76">
        <v>4300</v>
      </c>
      <c r="D1127" s="113" t="s">
        <v>8</v>
      </c>
      <c r="E1127" s="21">
        <v>2750</v>
      </c>
    </row>
    <row r="1128" spans="1:5" ht="14.25" outlineLevel="1">
      <c r="A1128" s="75"/>
      <c r="B1128" s="75"/>
      <c r="C1128" s="76"/>
      <c r="D1128" s="113"/>
      <c r="E1128" s="21"/>
    </row>
    <row r="1129" spans="1:5" ht="14.25" outlineLevel="1">
      <c r="A1129" s="75"/>
      <c r="B1129" s="75"/>
      <c r="C1129" s="76">
        <v>4410</v>
      </c>
      <c r="D1129" s="113" t="s">
        <v>26</v>
      </c>
      <c r="E1129" s="21">
        <v>400</v>
      </c>
    </row>
    <row r="1130" spans="1:5" ht="14.25" outlineLevel="1">
      <c r="A1130" s="75"/>
      <c r="B1130" s="75"/>
      <c r="C1130" s="76"/>
      <c r="D1130" s="113"/>
      <c r="E1130" s="21"/>
    </row>
    <row r="1131" spans="1:12" s="66" customFormat="1" ht="15" outlineLevel="1">
      <c r="A1131" s="77"/>
      <c r="B1131" s="77">
        <v>85295</v>
      </c>
      <c r="C1131" s="78"/>
      <c r="D1131" s="112" t="s">
        <v>192</v>
      </c>
      <c r="E1131" s="139">
        <f>SUM(E1135)</f>
        <v>790</v>
      </c>
      <c r="F1131" s="201"/>
      <c r="G1131" s="175"/>
      <c r="H1131" s="175"/>
      <c r="I1131" s="175"/>
      <c r="J1131" s="175"/>
      <c r="K1131" s="175"/>
      <c r="L1131" s="175"/>
    </row>
    <row r="1132" spans="1:12" s="66" customFormat="1" ht="15" outlineLevel="1">
      <c r="A1132" s="77"/>
      <c r="B1132" s="77"/>
      <c r="C1132" s="78"/>
      <c r="D1132" s="112"/>
      <c r="E1132" s="139"/>
      <c r="F1132" s="201"/>
      <c r="G1132" s="175"/>
      <c r="H1132" s="175"/>
      <c r="I1132" s="175"/>
      <c r="J1132" s="175"/>
      <c r="K1132" s="175"/>
      <c r="L1132" s="175"/>
    </row>
    <row r="1133" spans="1:5" ht="14.25" outlineLevel="1">
      <c r="A1133" s="75"/>
      <c r="B1133" s="75"/>
      <c r="C1133" s="76"/>
      <c r="D1133" s="125" t="s">
        <v>215</v>
      </c>
      <c r="E1133" s="21"/>
    </row>
    <row r="1134" spans="1:5" ht="14.25" outlineLevel="1">
      <c r="A1134" s="75"/>
      <c r="B1134" s="75"/>
      <c r="C1134" s="76"/>
      <c r="D1134" s="113"/>
      <c r="E1134" s="21"/>
    </row>
    <row r="1135" spans="1:5" ht="25.5" outlineLevel="2">
      <c r="A1135" s="75"/>
      <c r="B1135" s="75"/>
      <c r="C1135" s="76">
        <v>4440</v>
      </c>
      <c r="D1135" s="113" t="s">
        <v>28</v>
      </c>
      <c r="E1135" s="21">
        <v>790</v>
      </c>
    </row>
    <row r="1136" spans="1:5" ht="14.25">
      <c r="A1136" s="75"/>
      <c r="B1136" s="75"/>
      <c r="C1136" s="76"/>
      <c r="D1136" s="113"/>
      <c r="E1136" s="21"/>
    </row>
    <row r="1137" spans="1:5" ht="14.25">
      <c r="A1137" s="75"/>
      <c r="B1137" s="75"/>
      <c r="C1137" s="76"/>
      <c r="D1137" s="113"/>
      <c r="E1137" s="21"/>
    </row>
    <row r="1138" spans="1:12" s="65" customFormat="1" ht="25.5">
      <c r="A1138" s="73">
        <v>853</v>
      </c>
      <c r="B1138" s="73"/>
      <c r="C1138" s="74"/>
      <c r="D1138" s="114" t="s">
        <v>107</v>
      </c>
      <c r="E1138" s="135">
        <f>E1140+E1162+E1195</f>
        <v>2256879</v>
      </c>
      <c r="F1138" s="200"/>
      <c r="G1138" s="174"/>
      <c r="H1138" s="174"/>
      <c r="I1138" s="174"/>
      <c r="J1138" s="174"/>
      <c r="K1138" s="174"/>
      <c r="L1138" s="174"/>
    </row>
    <row r="1139" spans="1:5" ht="14.25" outlineLevel="1">
      <c r="A1139" s="75"/>
      <c r="B1139" s="75"/>
      <c r="C1139" s="76"/>
      <c r="D1139" s="113"/>
      <c r="E1139" s="21"/>
    </row>
    <row r="1140" spans="1:12" s="66" customFormat="1" ht="25.5" outlineLevel="1">
      <c r="A1140" s="77"/>
      <c r="B1140" s="77">
        <v>85321</v>
      </c>
      <c r="C1140" s="78"/>
      <c r="D1140" s="112" t="s">
        <v>108</v>
      </c>
      <c r="E1140" s="139">
        <f>SUM(E1144:E1160)</f>
        <v>106640</v>
      </c>
      <c r="F1140" s="201"/>
      <c r="G1140" s="175"/>
      <c r="H1140" s="175"/>
      <c r="I1140" s="175"/>
      <c r="J1140" s="175"/>
      <c r="K1140" s="175"/>
      <c r="L1140" s="175"/>
    </row>
    <row r="1141" spans="1:12" s="66" customFormat="1" ht="15" outlineLevel="1">
      <c r="A1141" s="77"/>
      <c r="B1141" s="77"/>
      <c r="C1141" s="78"/>
      <c r="D1141" s="112"/>
      <c r="E1141" s="139"/>
      <c r="F1141" s="201"/>
      <c r="G1141" s="175"/>
      <c r="H1141" s="175"/>
      <c r="I1141" s="175"/>
      <c r="J1141" s="175"/>
      <c r="K1141" s="175"/>
      <c r="L1141" s="175"/>
    </row>
    <row r="1142" spans="1:12" s="66" customFormat="1" ht="15" outlineLevel="2">
      <c r="A1142" s="77"/>
      <c r="B1142" s="77"/>
      <c r="C1142" s="78"/>
      <c r="D1142" s="113" t="s">
        <v>228</v>
      </c>
      <c r="E1142" s="139"/>
      <c r="F1142" s="201"/>
      <c r="G1142" s="175"/>
      <c r="H1142" s="175"/>
      <c r="I1142" s="175"/>
      <c r="J1142" s="175"/>
      <c r="K1142" s="175"/>
      <c r="L1142" s="175"/>
    </row>
    <row r="1143" spans="1:12" s="66" customFormat="1" ht="15" outlineLevel="2">
      <c r="A1143" s="77"/>
      <c r="B1143" s="77"/>
      <c r="C1143" s="78"/>
      <c r="D1143" s="113"/>
      <c r="E1143" s="139"/>
      <c r="F1143" s="201"/>
      <c r="G1143" s="175"/>
      <c r="H1143" s="175"/>
      <c r="I1143" s="175"/>
      <c r="J1143" s="175"/>
      <c r="K1143" s="175"/>
      <c r="L1143" s="175"/>
    </row>
    <row r="1144" spans="1:6" ht="14.25" outlineLevel="2">
      <c r="A1144" s="75"/>
      <c r="B1144" s="75"/>
      <c r="C1144" s="76">
        <v>4010</v>
      </c>
      <c r="D1144" s="113" t="s">
        <v>20</v>
      </c>
      <c r="E1144" s="21">
        <v>17970</v>
      </c>
      <c r="F1144" s="21">
        <v>17970</v>
      </c>
    </row>
    <row r="1145" spans="1:5" ht="14.25" outlineLevel="2">
      <c r="A1145" s="75"/>
      <c r="B1145" s="75"/>
      <c r="C1145" s="76"/>
      <c r="D1145" s="113"/>
      <c r="E1145" s="21"/>
    </row>
    <row r="1146" spans="1:5" ht="14.25" outlineLevel="2">
      <c r="A1146" s="75"/>
      <c r="B1146" s="75"/>
      <c r="C1146" s="76">
        <v>4040</v>
      </c>
      <c r="D1146" s="113" t="s">
        <v>21</v>
      </c>
      <c r="E1146" s="21">
        <v>1590</v>
      </c>
    </row>
    <row r="1147" spans="1:5" ht="14.25" outlineLevel="2">
      <c r="A1147" s="75"/>
      <c r="B1147" s="75"/>
      <c r="C1147" s="76"/>
      <c r="D1147" s="113"/>
      <c r="E1147" s="21"/>
    </row>
    <row r="1148" spans="1:5" ht="14.25" outlineLevel="2">
      <c r="A1148" s="75"/>
      <c r="B1148" s="75"/>
      <c r="C1148" s="76">
        <v>4110</v>
      </c>
      <c r="D1148" s="113" t="s">
        <v>22</v>
      </c>
      <c r="E1148" s="21">
        <v>9200</v>
      </c>
    </row>
    <row r="1149" spans="1:5" ht="14.25" outlineLevel="2">
      <c r="A1149" s="75"/>
      <c r="B1149" s="75"/>
      <c r="C1149" s="76"/>
      <c r="D1149" s="113"/>
      <c r="E1149" s="21"/>
    </row>
    <row r="1150" spans="1:5" ht="14.25" outlineLevel="2">
      <c r="A1150" s="75"/>
      <c r="B1150" s="75"/>
      <c r="C1150" s="76">
        <v>4120</v>
      </c>
      <c r="D1150" s="113" t="s">
        <v>23</v>
      </c>
      <c r="E1150" s="21">
        <v>1300</v>
      </c>
    </row>
    <row r="1151" spans="1:5" ht="14.25" outlineLevel="2">
      <c r="A1151" s="75"/>
      <c r="B1151" s="75"/>
      <c r="C1151" s="76"/>
      <c r="D1151" s="113"/>
      <c r="E1151" s="21"/>
    </row>
    <row r="1152" spans="1:5" ht="14.25" outlineLevel="2">
      <c r="A1152" s="75"/>
      <c r="B1152" s="75"/>
      <c r="C1152" s="76">
        <v>4170</v>
      </c>
      <c r="D1152" s="113" t="s">
        <v>169</v>
      </c>
      <c r="E1152" s="21">
        <v>67000</v>
      </c>
    </row>
    <row r="1153" spans="1:5" ht="14.25" outlineLevel="2">
      <c r="A1153" s="75"/>
      <c r="B1153" s="75"/>
      <c r="C1153" s="76"/>
      <c r="D1153" s="113"/>
      <c r="E1153" s="21"/>
    </row>
    <row r="1154" spans="1:5" ht="14.25" outlineLevel="2">
      <c r="A1154" s="75"/>
      <c r="B1154" s="75"/>
      <c r="C1154" s="76">
        <v>4210</v>
      </c>
      <c r="D1154" s="113" t="s">
        <v>14</v>
      </c>
      <c r="E1154" s="21">
        <v>2000</v>
      </c>
    </row>
    <row r="1155" spans="1:5" ht="14.25" outlineLevel="2">
      <c r="A1155" s="75"/>
      <c r="B1155" s="75"/>
      <c r="C1155" s="76"/>
      <c r="D1155" s="113"/>
      <c r="E1155" s="21"/>
    </row>
    <row r="1156" spans="1:5" ht="14.25" outlineLevel="2">
      <c r="A1156" s="70"/>
      <c r="B1156" s="70"/>
      <c r="C1156" s="69">
        <v>4270</v>
      </c>
      <c r="D1156" s="109" t="s">
        <v>25</v>
      </c>
      <c r="E1156" s="132">
        <v>200</v>
      </c>
    </row>
    <row r="1157" spans="1:5" ht="14.25" outlineLevel="2">
      <c r="A1157" s="75"/>
      <c r="B1157" s="75"/>
      <c r="C1157" s="76"/>
      <c r="D1157" s="113"/>
      <c r="E1157" s="21"/>
    </row>
    <row r="1158" spans="1:5" ht="14.25" outlineLevel="2">
      <c r="A1158" s="75"/>
      <c r="B1158" s="75"/>
      <c r="C1158" s="76">
        <v>4300</v>
      </c>
      <c r="D1158" s="113" t="s">
        <v>90</v>
      </c>
      <c r="E1158" s="21">
        <v>7000</v>
      </c>
    </row>
    <row r="1159" spans="1:5" ht="14.25" outlineLevel="2">
      <c r="A1159" s="75"/>
      <c r="B1159" s="75"/>
      <c r="C1159" s="76"/>
      <c r="D1159" s="113"/>
      <c r="E1159" s="21"/>
    </row>
    <row r="1160" spans="1:5" ht="25.5" outlineLevel="2">
      <c r="A1160" s="75"/>
      <c r="B1160" s="75"/>
      <c r="C1160" s="76">
        <v>4440</v>
      </c>
      <c r="D1160" s="113" t="s">
        <v>28</v>
      </c>
      <c r="E1160" s="21">
        <v>380</v>
      </c>
    </row>
    <row r="1161" spans="1:5" ht="14.25" outlineLevel="1">
      <c r="A1161" s="75"/>
      <c r="B1161" s="75"/>
      <c r="C1161" s="76"/>
      <c r="D1161" s="113"/>
      <c r="E1161" s="21"/>
    </row>
    <row r="1162" spans="1:12" s="91" customFormat="1" ht="15" outlineLevel="1">
      <c r="A1162" s="70"/>
      <c r="B1162" s="85">
        <v>85333</v>
      </c>
      <c r="C1162" s="69"/>
      <c r="D1162" s="95" t="s">
        <v>154</v>
      </c>
      <c r="E1162" s="142">
        <f>SUM(E1166:E1192)</f>
        <v>1521500</v>
      </c>
      <c r="F1162" s="197"/>
      <c r="G1162" s="161"/>
      <c r="H1162" s="161"/>
      <c r="I1162" s="161"/>
      <c r="J1162" s="161"/>
      <c r="K1162" s="161"/>
      <c r="L1162" s="161"/>
    </row>
    <row r="1163" spans="1:12" s="91" customFormat="1" ht="15" outlineLevel="1">
      <c r="A1163" s="70"/>
      <c r="B1163" s="85"/>
      <c r="C1163" s="69"/>
      <c r="D1163" s="95"/>
      <c r="E1163" s="142"/>
      <c r="F1163" s="197"/>
      <c r="G1163" s="161"/>
      <c r="H1163" s="161"/>
      <c r="I1163" s="161"/>
      <c r="J1163" s="161"/>
      <c r="K1163" s="161"/>
      <c r="L1163" s="161"/>
    </row>
    <row r="1164" spans="1:5" ht="14.25" outlineLevel="2">
      <c r="A1164" s="70"/>
      <c r="B1164" s="85"/>
      <c r="C1164" s="69"/>
      <c r="D1164" s="127" t="s">
        <v>241</v>
      </c>
      <c r="E1164" s="132"/>
    </row>
    <row r="1165" spans="1:5" ht="14.25" outlineLevel="2">
      <c r="A1165" s="70"/>
      <c r="B1165" s="85"/>
      <c r="C1165" s="69"/>
      <c r="D1165" s="127"/>
      <c r="E1165" s="132"/>
    </row>
    <row r="1166" spans="1:5" ht="25.5" outlineLevel="2">
      <c r="A1166" s="70"/>
      <c r="B1166" s="70"/>
      <c r="C1166" s="69">
        <v>3020</v>
      </c>
      <c r="D1166" s="109" t="s">
        <v>161</v>
      </c>
      <c r="E1166" s="148">
        <v>1000</v>
      </c>
    </row>
    <row r="1167" spans="1:5" ht="14.25" outlineLevel="2">
      <c r="A1167" s="70"/>
      <c r="B1167" s="70"/>
      <c r="C1167" s="69"/>
      <c r="D1167" s="109"/>
      <c r="E1167" s="132"/>
    </row>
    <row r="1168" spans="1:6" ht="14.25" outlineLevel="2">
      <c r="A1168" s="70"/>
      <c r="B1168" s="70"/>
      <c r="C1168" s="82">
        <v>4010</v>
      </c>
      <c r="D1168" s="109" t="s">
        <v>20</v>
      </c>
      <c r="E1168" s="132">
        <v>1021000</v>
      </c>
      <c r="F1168" s="132">
        <v>1021000</v>
      </c>
    </row>
    <row r="1169" spans="1:5" ht="14.25" outlineLevel="2">
      <c r="A1169" s="70"/>
      <c r="B1169" s="70"/>
      <c r="D1169" s="109"/>
      <c r="E1169" s="132"/>
    </row>
    <row r="1170" spans="1:5" ht="14.25" outlineLevel="2">
      <c r="A1170" s="70"/>
      <c r="B1170" s="70"/>
      <c r="C1170" s="69">
        <v>4040</v>
      </c>
      <c r="D1170" s="109" t="s">
        <v>21</v>
      </c>
      <c r="E1170" s="132">
        <v>75000</v>
      </c>
    </row>
    <row r="1171" spans="1:5" ht="14.25" outlineLevel="2">
      <c r="A1171" s="70"/>
      <c r="B1171" s="70"/>
      <c r="C1171" s="69"/>
      <c r="D1171" s="109"/>
      <c r="E1171" s="132"/>
    </row>
    <row r="1172" spans="1:5" ht="14.25" outlineLevel="2">
      <c r="A1172" s="70"/>
      <c r="B1172" s="70"/>
      <c r="C1172" s="69">
        <v>4110</v>
      </c>
      <c r="D1172" s="109" t="s">
        <v>22</v>
      </c>
      <c r="E1172" s="132">
        <v>215000</v>
      </c>
    </row>
    <row r="1173" spans="1:5" ht="14.25" outlineLevel="2">
      <c r="A1173" s="70"/>
      <c r="B1173" s="70"/>
      <c r="C1173" s="69"/>
      <c r="D1173" s="109"/>
      <c r="E1173" s="132"/>
    </row>
    <row r="1174" spans="1:5" ht="14.25" outlineLevel="2">
      <c r="A1174" s="70"/>
      <c r="B1174" s="70"/>
      <c r="C1174" s="69">
        <v>4120</v>
      </c>
      <c r="D1174" s="109" t="s">
        <v>23</v>
      </c>
      <c r="E1174" s="132">
        <v>26800</v>
      </c>
    </row>
    <row r="1175" spans="1:5" ht="14.25" outlineLevel="2">
      <c r="A1175" s="70"/>
      <c r="B1175" s="70"/>
      <c r="C1175" s="69"/>
      <c r="D1175" s="109"/>
      <c r="E1175" s="132"/>
    </row>
    <row r="1176" spans="1:5" ht="14.25" outlineLevel="2">
      <c r="A1176" s="70"/>
      <c r="B1176" s="70"/>
      <c r="C1176" s="69">
        <v>4210</v>
      </c>
      <c r="D1176" s="109" t="s">
        <v>14</v>
      </c>
      <c r="E1176" s="132">
        <v>27500</v>
      </c>
    </row>
    <row r="1177" spans="1:5" ht="14.25" outlineLevel="2">
      <c r="A1177" s="70"/>
      <c r="B1177" s="70"/>
      <c r="C1177" s="69"/>
      <c r="D1177" s="109"/>
      <c r="E1177" s="132"/>
    </row>
    <row r="1178" spans="1:5" ht="14.25" outlineLevel="2">
      <c r="A1178" s="70"/>
      <c r="B1178" s="70"/>
      <c r="C1178" s="69">
        <v>4260</v>
      </c>
      <c r="D1178" s="109" t="s">
        <v>24</v>
      </c>
      <c r="E1178" s="132">
        <v>42600</v>
      </c>
    </row>
    <row r="1179" spans="1:5" ht="14.25" outlineLevel="2">
      <c r="A1179" s="70"/>
      <c r="B1179" s="70"/>
      <c r="C1179" s="69"/>
      <c r="D1179" s="109"/>
      <c r="E1179" s="132"/>
    </row>
    <row r="1180" spans="1:5" ht="14.25" outlineLevel="2">
      <c r="A1180" s="70"/>
      <c r="B1180" s="70"/>
      <c r="C1180" s="69">
        <v>4270</v>
      </c>
      <c r="D1180" s="109" t="s">
        <v>25</v>
      </c>
      <c r="E1180" s="132">
        <v>1000</v>
      </c>
    </row>
    <row r="1181" spans="1:5" ht="14.25" outlineLevel="2">
      <c r="A1181" s="70"/>
      <c r="B1181" s="70"/>
      <c r="C1181" s="69"/>
      <c r="D1181" s="109"/>
      <c r="E1181" s="132"/>
    </row>
    <row r="1182" spans="1:5" ht="14.25" outlineLevel="2">
      <c r="A1182" s="70"/>
      <c r="B1182" s="70"/>
      <c r="C1182" s="69">
        <v>4300</v>
      </c>
      <c r="D1182" s="113" t="s">
        <v>103</v>
      </c>
      <c r="E1182" s="132">
        <v>62200</v>
      </c>
    </row>
    <row r="1183" spans="1:5" ht="14.25" outlineLevel="2">
      <c r="A1183" s="70"/>
      <c r="B1183" s="70"/>
      <c r="C1183" s="69"/>
      <c r="D1183" s="109"/>
      <c r="E1183" s="132"/>
    </row>
    <row r="1184" spans="1:5" ht="14.25" outlineLevel="2">
      <c r="A1184" s="70"/>
      <c r="B1184" s="70"/>
      <c r="C1184" s="69">
        <v>4410</v>
      </c>
      <c r="D1184" s="109" t="s">
        <v>26</v>
      </c>
      <c r="E1184" s="132">
        <v>2700</v>
      </c>
    </row>
    <row r="1185" spans="1:5" ht="14.25" outlineLevel="2">
      <c r="A1185" s="70"/>
      <c r="B1185" s="70"/>
      <c r="C1185" s="69"/>
      <c r="D1185" s="109"/>
      <c r="E1185" s="132"/>
    </row>
    <row r="1186" spans="1:5" ht="14.25" outlineLevel="2">
      <c r="A1186" s="70"/>
      <c r="B1186" s="70"/>
      <c r="C1186" s="69">
        <v>4430</v>
      </c>
      <c r="D1186" s="109" t="s">
        <v>27</v>
      </c>
      <c r="E1186" s="132">
        <v>3500</v>
      </c>
    </row>
    <row r="1187" spans="1:5" ht="14.25" outlineLevel="2">
      <c r="A1187" s="70"/>
      <c r="B1187" s="70"/>
      <c r="D1187" s="122"/>
      <c r="E1187" s="132"/>
    </row>
    <row r="1188" spans="1:5" ht="25.5" outlineLevel="2">
      <c r="A1188" s="70"/>
      <c r="B1188" s="70"/>
      <c r="C1188" s="69">
        <v>4440</v>
      </c>
      <c r="D1188" s="109" t="s">
        <v>28</v>
      </c>
      <c r="E1188" s="132">
        <v>40100</v>
      </c>
    </row>
    <row r="1189" spans="1:5" ht="14.25" outlineLevel="2">
      <c r="A1189" s="70"/>
      <c r="B1189" s="70"/>
      <c r="C1189" s="69"/>
      <c r="D1189" s="109"/>
      <c r="E1189" s="132"/>
    </row>
    <row r="1190" spans="1:5" ht="14.25" outlineLevel="2">
      <c r="A1190" s="70"/>
      <c r="B1190" s="70"/>
      <c r="C1190" s="69">
        <v>4480</v>
      </c>
      <c r="D1190" s="109" t="s">
        <v>29</v>
      </c>
      <c r="E1190" s="132">
        <v>3050</v>
      </c>
    </row>
    <row r="1191" spans="1:5" ht="14.25" outlineLevel="2">
      <c r="A1191" s="70"/>
      <c r="B1191" s="70"/>
      <c r="C1191" s="69"/>
      <c r="D1191" s="109"/>
      <c r="E1191" s="132"/>
    </row>
    <row r="1192" spans="1:5" ht="14.25" outlineLevel="2">
      <c r="A1192" s="70"/>
      <c r="B1192" s="70"/>
      <c r="C1192" s="69">
        <v>4520</v>
      </c>
      <c r="D1192" s="109" t="s">
        <v>201</v>
      </c>
      <c r="E1192" s="132">
        <v>50</v>
      </c>
    </row>
    <row r="1193" spans="1:5" ht="14.25" outlineLevel="2">
      <c r="A1193" s="70"/>
      <c r="B1193" s="70"/>
      <c r="C1193" s="69"/>
      <c r="D1193" s="109"/>
      <c r="E1193" s="132"/>
    </row>
    <row r="1194" spans="1:5" ht="14.25" outlineLevel="2">
      <c r="A1194" s="70"/>
      <c r="B1194" s="70"/>
      <c r="C1194" s="69"/>
      <c r="D1194" s="90"/>
      <c r="E1194" s="132"/>
    </row>
    <row r="1195" spans="1:12" s="66" customFormat="1" ht="12.75" outlineLevel="2">
      <c r="A1195" s="153"/>
      <c r="B1195" s="153">
        <v>85395</v>
      </c>
      <c r="C1195" s="154"/>
      <c r="D1195" s="95" t="s">
        <v>192</v>
      </c>
      <c r="E1195" s="155">
        <f>SUM(E1199:E1203)</f>
        <v>628739</v>
      </c>
      <c r="F1195" s="201"/>
      <c r="G1195" s="175"/>
      <c r="H1195" s="175"/>
      <c r="I1195" s="175"/>
      <c r="J1195" s="175"/>
      <c r="K1195" s="175"/>
      <c r="L1195" s="175"/>
    </row>
    <row r="1196" spans="1:12" s="66" customFormat="1" ht="12.75" outlineLevel="2">
      <c r="A1196" s="153"/>
      <c r="B1196" s="153"/>
      <c r="C1196" s="154"/>
      <c r="D1196" s="95"/>
      <c r="E1196" s="155"/>
      <c r="F1196" s="201"/>
      <c r="G1196" s="175"/>
      <c r="H1196" s="175"/>
      <c r="I1196" s="175"/>
      <c r="J1196" s="175"/>
      <c r="K1196" s="175"/>
      <c r="L1196" s="175"/>
    </row>
    <row r="1197" spans="1:5" ht="12.75" outlineLevel="2">
      <c r="A1197" s="156"/>
      <c r="B1197" s="156"/>
      <c r="C1197" s="157"/>
      <c r="D1197" s="127" t="s">
        <v>241</v>
      </c>
      <c r="E1197" s="158"/>
    </row>
    <row r="1198" spans="1:5" ht="12.75" outlineLevel="2">
      <c r="A1198" s="156"/>
      <c r="B1198" s="156"/>
      <c r="C1198" s="157"/>
      <c r="D1198" s="127"/>
      <c r="E1198" s="158"/>
    </row>
    <row r="1199" spans="1:5" ht="12.75" outlineLevel="2">
      <c r="A1199" s="156"/>
      <c r="B1199" s="156"/>
      <c r="C1199" s="157">
        <v>3118</v>
      </c>
      <c r="D1199" s="127" t="s">
        <v>244</v>
      </c>
      <c r="E1199" s="158">
        <v>419000</v>
      </c>
    </row>
    <row r="1200" spans="1:5" ht="12.75" outlineLevel="2">
      <c r="A1200" s="156"/>
      <c r="B1200" s="156"/>
      <c r="C1200" s="157"/>
      <c r="D1200" s="127"/>
      <c r="E1200" s="158"/>
    </row>
    <row r="1201" spans="1:5" ht="12.75" outlineLevel="2">
      <c r="A1201" s="156"/>
      <c r="B1201" s="156"/>
      <c r="C1201" s="157">
        <v>4118</v>
      </c>
      <c r="D1201" s="159" t="s">
        <v>22</v>
      </c>
      <c r="E1201" s="158">
        <v>134100</v>
      </c>
    </row>
    <row r="1202" spans="1:5" ht="12.75" outlineLevel="2">
      <c r="A1202" s="156"/>
      <c r="B1202" s="156"/>
      <c r="C1202" s="157"/>
      <c r="D1202" s="127"/>
      <c r="E1202" s="158"/>
    </row>
    <row r="1203" spans="1:5" ht="12.75" outlineLevel="2">
      <c r="A1203" s="156"/>
      <c r="B1203" s="156"/>
      <c r="C1203" s="157">
        <v>4308</v>
      </c>
      <c r="D1203" s="127" t="s">
        <v>245</v>
      </c>
      <c r="E1203" s="158">
        <v>75639</v>
      </c>
    </row>
    <row r="1204" spans="1:5" ht="12.75" outlineLevel="2">
      <c r="A1204" s="156"/>
      <c r="B1204" s="156"/>
      <c r="C1204" s="157"/>
      <c r="D1204" s="127"/>
      <c r="E1204" s="158"/>
    </row>
    <row r="1205" spans="1:5" ht="14.25" outlineLevel="2">
      <c r="A1205" s="70"/>
      <c r="B1205" s="70"/>
      <c r="C1205" s="69"/>
      <c r="D1205" s="109"/>
      <c r="E1205" s="132"/>
    </row>
    <row r="1206" spans="1:12" s="65" customFormat="1" ht="25.5">
      <c r="A1206" s="81">
        <v>854</v>
      </c>
      <c r="B1206" s="81"/>
      <c r="C1206" s="87"/>
      <c r="D1206" s="121" t="s">
        <v>130</v>
      </c>
      <c r="E1206" s="143">
        <f>E1208+E1224+E1294+E1452+E1358+E1446</f>
        <v>10880473</v>
      </c>
      <c r="F1206" s="200"/>
      <c r="G1206" s="174"/>
      <c r="H1206" s="174"/>
      <c r="I1206" s="174"/>
      <c r="J1206" s="174"/>
      <c r="K1206" s="174"/>
      <c r="L1206" s="174"/>
    </row>
    <row r="1207" spans="1:5" ht="14.25">
      <c r="A1207" s="70"/>
      <c r="B1207" s="70"/>
      <c r="C1207" s="69"/>
      <c r="D1207" s="109"/>
      <c r="E1207" s="132"/>
    </row>
    <row r="1208" spans="1:12" s="66" customFormat="1" ht="15">
      <c r="A1208" s="85"/>
      <c r="B1208" s="85">
        <v>85401</v>
      </c>
      <c r="C1208" s="86"/>
      <c r="D1208" s="95" t="s">
        <v>131</v>
      </c>
      <c r="E1208" s="142">
        <f>SUM(E1210:E1222)</f>
        <v>171100</v>
      </c>
      <c r="F1208" s="201"/>
      <c r="G1208" s="175"/>
      <c r="H1208" s="175"/>
      <c r="I1208" s="175"/>
      <c r="J1208" s="175"/>
      <c r="K1208" s="175"/>
      <c r="L1208" s="175"/>
    </row>
    <row r="1209" spans="1:5" ht="14.25" outlineLevel="1">
      <c r="A1209" s="70"/>
      <c r="B1209" s="70"/>
      <c r="C1209" s="69"/>
      <c r="D1209" s="109"/>
      <c r="E1209" s="132"/>
    </row>
    <row r="1210" spans="1:5" ht="14.25" outlineLevel="1">
      <c r="A1210" s="70"/>
      <c r="B1210" s="70"/>
      <c r="C1210" s="69"/>
      <c r="D1210" s="127" t="s">
        <v>229</v>
      </c>
      <c r="E1210" s="132"/>
    </row>
    <row r="1211" spans="1:5" ht="14.25" outlineLevel="1">
      <c r="A1211" s="70"/>
      <c r="B1211" s="70"/>
      <c r="C1211" s="69"/>
      <c r="D1211" s="109"/>
      <c r="E1211" s="132"/>
    </row>
    <row r="1212" spans="1:5" ht="25.5" outlineLevel="1">
      <c r="A1212" s="70"/>
      <c r="B1212" s="70"/>
      <c r="C1212" s="69">
        <v>3020</v>
      </c>
      <c r="D1212" s="109" t="s">
        <v>161</v>
      </c>
      <c r="E1212" s="132">
        <v>180</v>
      </c>
    </row>
    <row r="1213" spans="1:5" ht="14.25" outlineLevel="1">
      <c r="A1213" s="70"/>
      <c r="B1213" s="70"/>
      <c r="C1213" s="69"/>
      <c r="D1213" s="109"/>
      <c r="E1213" s="132"/>
    </row>
    <row r="1214" spans="1:6" ht="14.25" outlineLevel="1">
      <c r="A1214" s="70"/>
      <c r="B1214" s="70"/>
      <c r="C1214" s="69">
        <v>4010</v>
      </c>
      <c r="D1214" s="109" t="s">
        <v>20</v>
      </c>
      <c r="E1214" s="132">
        <v>127040</v>
      </c>
      <c r="F1214" s="132">
        <v>127040</v>
      </c>
    </row>
    <row r="1215" spans="1:5" ht="14.25" outlineLevel="1">
      <c r="A1215" s="70"/>
      <c r="B1215" s="70"/>
      <c r="C1215" s="69"/>
      <c r="D1215" s="109"/>
      <c r="E1215" s="132"/>
    </row>
    <row r="1216" spans="1:5" ht="14.25" outlineLevel="1">
      <c r="A1216" s="70"/>
      <c r="B1216" s="70"/>
      <c r="C1216" s="69">
        <v>4040</v>
      </c>
      <c r="D1216" s="109" t="s">
        <v>21</v>
      </c>
      <c r="E1216" s="132">
        <v>10520</v>
      </c>
    </row>
    <row r="1217" spans="1:5" ht="14.25" outlineLevel="1">
      <c r="A1217" s="70"/>
      <c r="B1217" s="70"/>
      <c r="C1217" s="69"/>
      <c r="D1217" s="109"/>
      <c r="E1217" s="132"/>
    </row>
    <row r="1218" spans="1:5" ht="14.25" outlineLevel="1">
      <c r="A1218" s="70"/>
      <c r="B1218" s="70"/>
      <c r="C1218" s="69">
        <v>4110</v>
      </c>
      <c r="D1218" s="109" t="s">
        <v>112</v>
      </c>
      <c r="E1218" s="132">
        <v>23220</v>
      </c>
    </row>
    <row r="1219" spans="1:5" ht="14.25" outlineLevel="1">
      <c r="A1219" s="70"/>
      <c r="B1219" s="70"/>
      <c r="C1219" s="69"/>
      <c r="D1219" s="109"/>
      <c r="E1219" s="132"/>
    </row>
    <row r="1220" spans="1:5" ht="14.25" outlineLevel="1">
      <c r="A1220" s="70"/>
      <c r="B1220" s="70"/>
      <c r="C1220" s="69">
        <v>4120</v>
      </c>
      <c r="D1220" s="109" t="s">
        <v>23</v>
      </c>
      <c r="E1220" s="132">
        <v>3370</v>
      </c>
    </row>
    <row r="1221" spans="1:5" ht="14.25" outlineLevel="1">
      <c r="A1221" s="70"/>
      <c r="B1221" s="70"/>
      <c r="C1221" s="69"/>
      <c r="D1221" s="109"/>
      <c r="E1221" s="132"/>
    </row>
    <row r="1222" spans="1:5" ht="25.5" outlineLevel="1">
      <c r="A1222" s="70"/>
      <c r="B1222" s="70"/>
      <c r="C1222" s="69">
        <v>4440</v>
      </c>
      <c r="D1222" s="109" t="s">
        <v>28</v>
      </c>
      <c r="E1222" s="132">
        <v>6770</v>
      </c>
    </row>
    <row r="1223" spans="1:5" ht="14.25">
      <c r="A1223" s="70"/>
      <c r="B1223" s="70"/>
      <c r="C1223" s="69"/>
      <c r="D1223" s="109"/>
      <c r="E1223" s="132"/>
    </row>
    <row r="1224" spans="1:12" s="66" customFormat="1" ht="38.25">
      <c r="A1224" s="85"/>
      <c r="B1224" s="85">
        <v>85406</v>
      </c>
      <c r="C1224" s="86"/>
      <c r="D1224" s="95" t="s">
        <v>155</v>
      </c>
      <c r="E1224" s="142">
        <f>SUM(E1226:E1255)</f>
        <v>777550</v>
      </c>
      <c r="F1224" s="201"/>
      <c r="G1224" s="175"/>
      <c r="H1224" s="175"/>
      <c r="I1224" s="175"/>
      <c r="J1224" s="175"/>
      <c r="K1224" s="175"/>
      <c r="L1224" s="175"/>
    </row>
    <row r="1225" spans="1:5" ht="14.25" outlineLevel="1">
      <c r="A1225" s="70"/>
      <c r="B1225" s="70"/>
      <c r="C1225" s="69"/>
      <c r="D1225" s="109"/>
      <c r="E1225" s="132"/>
    </row>
    <row r="1226" spans="1:5" ht="63.75" outlineLevel="1">
      <c r="A1226" s="70"/>
      <c r="B1226" s="70"/>
      <c r="C1226" s="69">
        <v>2310</v>
      </c>
      <c r="D1226" s="109" t="s">
        <v>132</v>
      </c>
      <c r="E1226" s="132">
        <v>268000</v>
      </c>
    </row>
    <row r="1227" spans="1:5" ht="14.25" outlineLevel="1">
      <c r="A1227" s="70"/>
      <c r="B1227" s="70"/>
      <c r="C1227" s="69"/>
      <c r="D1227" s="109"/>
      <c r="E1227" s="132"/>
    </row>
    <row r="1228" spans="1:5" ht="25.5" outlineLevel="1">
      <c r="A1228" s="70"/>
      <c r="B1228" s="70"/>
      <c r="C1228" s="69">
        <v>3020</v>
      </c>
      <c r="D1228" s="109" t="s">
        <v>161</v>
      </c>
      <c r="E1228" s="132">
        <v>6050</v>
      </c>
    </row>
    <row r="1229" spans="1:5" ht="14.25" outlineLevel="1">
      <c r="A1229" s="70"/>
      <c r="B1229" s="70"/>
      <c r="C1229" s="69"/>
      <c r="D1229" s="109"/>
      <c r="E1229" s="132"/>
    </row>
    <row r="1230" spans="1:6" ht="14.25" outlineLevel="1">
      <c r="A1230" s="70"/>
      <c r="B1230" s="70"/>
      <c r="C1230" s="69">
        <v>4010</v>
      </c>
      <c r="D1230" s="109" t="s">
        <v>20</v>
      </c>
      <c r="E1230" s="132">
        <v>353390</v>
      </c>
      <c r="F1230" s="132">
        <v>353390</v>
      </c>
    </row>
    <row r="1231" spans="1:5" ht="14.25" outlineLevel="1">
      <c r="A1231" s="70"/>
      <c r="B1231" s="70"/>
      <c r="C1231" s="69"/>
      <c r="D1231" s="109"/>
      <c r="E1231" s="132"/>
    </row>
    <row r="1232" spans="1:5" ht="14.25" outlineLevel="1">
      <c r="A1232" s="70"/>
      <c r="B1232" s="70"/>
      <c r="C1232" s="69">
        <v>4040</v>
      </c>
      <c r="D1232" s="109" t="s">
        <v>21</v>
      </c>
      <c r="E1232" s="132">
        <v>26720</v>
      </c>
    </row>
    <row r="1233" spans="1:5" ht="14.25" outlineLevel="1">
      <c r="A1233" s="70"/>
      <c r="B1233" s="70"/>
      <c r="C1233" s="69"/>
      <c r="D1233" s="109"/>
      <c r="E1233" s="132"/>
    </row>
    <row r="1234" spans="1:5" ht="14.25" outlineLevel="1">
      <c r="A1234" s="70"/>
      <c r="B1234" s="70"/>
      <c r="C1234" s="69">
        <v>4110</v>
      </c>
      <c r="D1234" s="109" t="s">
        <v>112</v>
      </c>
      <c r="E1234" s="132">
        <v>64160</v>
      </c>
    </row>
    <row r="1235" spans="1:5" ht="14.25" outlineLevel="1">
      <c r="A1235" s="70"/>
      <c r="B1235" s="70"/>
      <c r="C1235" s="69"/>
      <c r="D1235" s="109"/>
      <c r="E1235" s="132"/>
    </row>
    <row r="1236" spans="1:5" ht="14.25" outlineLevel="1">
      <c r="A1236" s="70"/>
      <c r="B1236" s="70"/>
      <c r="C1236" s="69">
        <v>4120</v>
      </c>
      <c r="D1236" s="109" t="s">
        <v>23</v>
      </c>
      <c r="E1236" s="132">
        <v>9310</v>
      </c>
    </row>
    <row r="1237" spans="1:5" ht="14.25" outlineLevel="1">
      <c r="A1237" s="70"/>
      <c r="B1237" s="70"/>
      <c r="C1237" s="69"/>
      <c r="D1237" s="109"/>
      <c r="E1237" s="132"/>
    </row>
    <row r="1238" spans="1:5" ht="14.25" outlineLevel="1">
      <c r="A1238" s="70"/>
      <c r="B1238" s="70"/>
      <c r="C1238" s="69">
        <v>4210</v>
      </c>
      <c r="D1238" s="109" t="s">
        <v>14</v>
      </c>
      <c r="E1238" s="132">
        <f>6880-1620</f>
        <v>5260</v>
      </c>
    </row>
    <row r="1239" spans="1:5" ht="14.25" outlineLevel="1">
      <c r="A1239" s="70"/>
      <c r="B1239" s="70"/>
      <c r="C1239" s="69"/>
      <c r="D1239" s="109"/>
      <c r="E1239" s="132"/>
    </row>
    <row r="1240" spans="1:5" ht="14.25" outlineLevel="1">
      <c r="A1240" s="70"/>
      <c r="B1240" s="70"/>
      <c r="C1240" s="69">
        <v>4260</v>
      </c>
      <c r="D1240" s="109" t="s">
        <v>24</v>
      </c>
      <c r="E1240" s="132">
        <v>9640</v>
      </c>
    </row>
    <row r="1241" spans="1:5" ht="14.25" outlineLevel="1">
      <c r="A1241" s="70"/>
      <c r="B1241" s="70"/>
      <c r="C1241" s="69"/>
      <c r="D1241" s="109"/>
      <c r="E1241" s="132"/>
    </row>
    <row r="1242" spans="1:5" ht="14.25" outlineLevel="1">
      <c r="A1242" s="70"/>
      <c r="B1242" s="70"/>
      <c r="C1242" s="69">
        <v>4270</v>
      </c>
      <c r="D1242" s="109" t="s">
        <v>25</v>
      </c>
      <c r="E1242" s="132">
        <v>1730</v>
      </c>
    </row>
    <row r="1243" spans="1:5" ht="14.25" outlineLevel="1">
      <c r="A1243" s="70"/>
      <c r="B1243" s="70"/>
      <c r="C1243" s="69"/>
      <c r="D1243" s="109"/>
      <c r="E1243" s="132"/>
    </row>
    <row r="1244" spans="1:5" ht="14.25" outlineLevel="1">
      <c r="A1244" s="70"/>
      <c r="B1244" s="70"/>
      <c r="C1244" s="69">
        <v>4280</v>
      </c>
      <c r="D1244" s="109" t="s">
        <v>102</v>
      </c>
      <c r="E1244" s="132">
        <v>150</v>
      </c>
    </row>
    <row r="1245" spans="1:5" ht="14.25" outlineLevel="1">
      <c r="A1245" s="70"/>
      <c r="B1245" s="70"/>
      <c r="C1245" s="69"/>
      <c r="D1245" s="109"/>
      <c r="E1245" s="132"/>
    </row>
    <row r="1246" spans="1:5" ht="14.25" outlineLevel="1">
      <c r="A1246" s="70"/>
      <c r="B1246" s="70"/>
      <c r="C1246" s="69">
        <v>4300</v>
      </c>
      <c r="D1246" s="109" t="s">
        <v>36</v>
      </c>
      <c r="E1246" s="132">
        <v>6940</v>
      </c>
    </row>
    <row r="1247" spans="1:5" ht="14.25" outlineLevel="1">
      <c r="A1247" s="70"/>
      <c r="B1247" s="70"/>
      <c r="C1247" s="69"/>
      <c r="D1247" s="109"/>
      <c r="E1247" s="132"/>
    </row>
    <row r="1248" spans="1:5" ht="25.5" outlineLevel="1">
      <c r="A1248" s="70"/>
      <c r="B1248" s="70"/>
      <c r="C1248" s="69">
        <v>4350</v>
      </c>
      <c r="D1248" s="109" t="s">
        <v>191</v>
      </c>
      <c r="E1248" s="132">
        <v>1440</v>
      </c>
    </row>
    <row r="1249" spans="1:5" ht="14.25" outlineLevel="1">
      <c r="A1249" s="70"/>
      <c r="B1249" s="70"/>
      <c r="C1249" s="69"/>
      <c r="D1249" s="109"/>
      <c r="E1249" s="132"/>
    </row>
    <row r="1250" spans="1:5" ht="14.25" outlineLevel="1">
      <c r="A1250" s="70"/>
      <c r="B1250" s="70"/>
      <c r="C1250" s="69">
        <v>4410</v>
      </c>
      <c r="D1250" s="109" t="s">
        <v>26</v>
      </c>
      <c r="E1250" s="132">
        <v>3400</v>
      </c>
    </row>
    <row r="1251" spans="1:5" ht="14.25" outlineLevel="1">
      <c r="A1251" s="70"/>
      <c r="B1251" s="70"/>
      <c r="C1251" s="69"/>
      <c r="D1251" s="109"/>
      <c r="E1251" s="132"/>
    </row>
    <row r="1252" spans="1:5" ht="14.25" outlineLevel="1">
      <c r="A1252" s="70"/>
      <c r="B1252" s="70"/>
      <c r="C1252" s="69">
        <v>4430</v>
      </c>
      <c r="D1252" s="109" t="s">
        <v>27</v>
      </c>
      <c r="E1252" s="132">
        <v>200</v>
      </c>
    </row>
    <row r="1253" spans="1:5" ht="14.25" outlineLevel="1">
      <c r="A1253" s="70"/>
      <c r="B1253" s="70"/>
      <c r="C1253" s="69"/>
      <c r="D1253" s="109"/>
      <c r="E1253" s="132"/>
    </row>
    <row r="1254" spans="1:5" ht="25.5" outlineLevel="1">
      <c r="A1254" s="70"/>
      <c r="B1254" s="70"/>
      <c r="C1254" s="69">
        <v>4440</v>
      </c>
      <c r="D1254" s="109" t="s">
        <v>28</v>
      </c>
      <c r="E1254" s="132">
        <v>21160</v>
      </c>
    </row>
    <row r="1255" spans="1:5" ht="14.25" outlineLevel="1">
      <c r="A1255" s="70"/>
      <c r="B1255" s="70"/>
      <c r="C1255" s="109" t="s">
        <v>54</v>
      </c>
      <c r="D1255" s="90"/>
      <c r="E1255" s="132"/>
    </row>
    <row r="1256" spans="1:5" ht="25.5">
      <c r="A1256" s="70"/>
      <c r="B1256" s="70"/>
      <c r="C1256" s="69"/>
      <c r="D1256" s="95" t="s">
        <v>237</v>
      </c>
      <c r="E1256" s="132">
        <f>SUM(E1258:E1284)</f>
        <v>509550</v>
      </c>
    </row>
    <row r="1257" spans="1:5" ht="14.25" outlineLevel="1">
      <c r="A1257" s="70"/>
      <c r="B1257" s="70"/>
      <c r="C1257" s="69"/>
      <c r="D1257" s="109"/>
      <c r="E1257" s="132"/>
    </row>
    <row r="1258" spans="1:5" ht="25.5" outlineLevel="1">
      <c r="A1258" s="70"/>
      <c r="B1258" s="70"/>
      <c r="C1258" s="69">
        <v>3020</v>
      </c>
      <c r="D1258" s="109" t="s">
        <v>161</v>
      </c>
      <c r="E1258" s="132">
        <v>6050</v>
      </c>
    </row>
    <row r="1259" spans="1:5" ht="14.25" outlineLevel="1">
      <c r="A1259" s="70"/>
      <c r="B1259" s="70"/>
      <c r="C1259" s="69"/>
      <c r="D1259" s="109"/>
      <c r="E1259" s="132"/>
    </row>
    <row r="1260" spans="1:5" ht="14.25" outlineLevel="1">
      <c r="A1260" s="70"/>
      <c r="B1260" s="70"/>
      <c r="C1260" s="69">
        <v>4010</v>
      </c>
      <c r="D1260" s="109" t="s">
        <v>20</v>
      </c>
      <c r="E1260" s="132">
        <v>353390</v>
      </c>
    </row>
    <row r="1261" spans="1:5" ht="14.25" outlineLevel="1">
      <c r="A1261" s="70"/>
      <c r="B1261" s="70"/>
      <c r="C1261" s="69"/>
      <c r="D1261" s="109"/>
      <c r="E1261" s="132"/>
    </row>
    <row r="1262" spans="1:5" ht="14.25" outlineLevel="1">
      <c r="A1262" s="70"/>
      <c r="B1262" s="70"/>
      <c r="C1262" s="69">
        <v>4040</v>
      </c>
      <c r="D1262" s="109" t="s">
        <v>21</v>
      </c>
      <c r="E1262" s="132">
        <v>26720</v>
      </c>
    </row>
    <row r="1263" spans="1:5" ht="14.25" outlineLevel="1">
      <c r="A1263" s="70"/>
      <c r="B1263" s="70"/>
      <c r="C1263" s="69"/>
      <c r="D1263" s="109"/>
      <c r="E1263" s="132"/>
    </row>
    <row r="1264" spans="1:5" ht="14.25" outlineLevel="1">
      <c r="A1264" s="70"/>
      <c r="B1264" s="70"/>
      <c r="C1264" s="69">
        <v>4110</v>
      </c>
      <c r="D1264" s="109" t="s">
        <v>112</v>
      </c>
      <c r="E1264" s="132">
        <v>64160</v>
      </c>
    </row>
    <row r="1265" spans="1:5" ht="14.25" outlineLevel="1">
      <c r="A1265" s="70"/>
      <c r="B1265" s="70"/>
      <c r="C1265" s="69"/>
      <c r="D1265" s="109"/>
      <c r="E1265" s="132"/>
    </row>
    <row r="1266" spans="1:5" ht="14.25" outlineLevel="1">
      <c r="A1266" s="70"/>
      <c r="B1266" s="70"/>
      <c r="C1266" s="69">
        <v>4120</v>
      </c>
      <c r="D1266" s="109" t="s">
        <v>23</v>
      </c>
      <c r="E1266" s="132">
        <v>9310</v>
      </c>
    </row>
    <row r="1267" spans="1:5" ht="14.25" outlineLevel="1">
      <c r="A1267" s="70"/>
      <c r="B1267" s="70"/>
      <c r="C1267" s="69"/>
      <c r="D1267" s="109"/>
      <c r="E1267" s="132"/>
    </row>
    <row r="1268" spans="1:5" ht="14.25" outlineLevel="1">
      <c r="A1268" s="70"/>
      <c r="B1268" s="70"/>
      <c r="C1268" s="69">
        <v>4210</v>
      </c>
      <c r="D1268" s="109" t="s">
        <v>14</v>
      </c>
      <c r="E1268" s="132">
        <f>6880-1620</f>
        <v>5260</v>
      </c>
    </row>
    <row r="1269" spans="1:5" ht="14.25" outlineLevel="1">
      <c r="A1269" s="70"/>
      <c r="B1269" s="70"/>
      <c r="C1269" s="69"/>
      <c r="D1269" s="109"/>
      <c r="E1269" s="132"/>
    </row>
    <row r="1270" spans="1:5" ht="14.25" outlineLevel="1">
      <c r="A1270" s="70"/>
      <c r="B1270" s="70"/>
      <c r="C1270" s="69">
        <v>4260</v>
      </c>
      <c r="D1270" s="109" t="s">
        <v>24</v>
      </c>
      <c r="E1270" s="132">
        <v>9640</v>
      </c>
    </row>
    <row r="1271" spans="1:5" ht="14.25" outlineLevel="1">
      <c r="A1271" s="70"/>
      <c r="B1271" s="70"/>
      <c r="C1271" s="69"/>
      <c r="D1271" s="109"/>
      <c r="E1271" s="132"/>
    </row>
    <row r="1272" spans="1:5" ht="14.25" outlineLevel="1">
      <c r="A1272" s="70"/>
      <c r="B1272" s="70"/>
      <c r="C1272" s="69">
        <v>4270</v>
      </c>
      <c r="D1272" s="109" t="s">
        <v>25</v>
      </c>
      <c r="E1272" s="132">
        <v>1730</v>
      </c>
    </row>
    <row r="1273" spans="1:5" ht="14.25" outlineLevel="1">
      <c r="A1273" s="70"/>
      <c r="B1273" s="70"/>
      <c r="C1273" s="69"/>
      <c r="D1273" s="109"/>
      <c r="E1273" s="132"/>
    </row>
    <row r="1274" spans="1:5" ht="14.25" outlineLevel="1">
      <c r="A1274" s="70"/>
      <c r="B1274" s="70"/>
      <c r="C1274" s="69">
        <v>4280</v>
      </c>
      <c r="D1274" s="109" t="s">
        <v>102</v>
      </c>
      <c r="E1274" s="132">
        <v>150</v>
      </c>
    </row>
    <row r="1275" spans="1:5" ht="14.25" outlineLevel="1">
      <c r="A1275" s="70"/>
      <c r="B1275" s="70"/>
      <c r="C1275" s="69"/>
      <c r="D1275" s="109"/>
      <c r="E1275" s="132"/>
    </row>
    <row r="1276" spans="1:5" ht="14.25" outlineLevel="1">
      <c r="A1276" s="70"/>
      <c r="B1276" s="70"/>
      <c r="C1276" s="69">
        <v>4300</v>
      </c>
      <c r="D1276" s="109" t="s">
        <v>36</v>
      </c>
      <c r="E1276" s="132">
        <v>6940</v>
      </c>
    </row>
    <row r="1277" spans="1:5" ht="14.25" outlineLevel="1">
      <c r="A1277" s="70"/>
      <c r="B1277" s="70"/>
      <c r="C1277" s="69"/>
      <c r="D1277" s="109"/>
      <c r="E1277" s="132"/>
    </row>
    <row r="1278" spans="1:5" ht="25.5" outlineLevel="1">
      <c r="A1278" s="70"/>
      <c r="B1278" s="70"/>
      <c r="C1278" s="69">
        <v>4350</v>
      </c>
      <c r="D1278" s="109" t="s">
        <v>191</v>
      </c>
      <c r="E1278" s="132">
        <v>1440</v>
      </c>
    </row>
    <row r="1279" spans="1:5" ht="14.25" outlineLevel="1">
      <c r="A1279" s="70"/>
      <c r="B1279" s="70"/>
      <c r="C1279" s="69"/>
      <c r="D1279" s="109"/>
      <c r="E1279" s="132"/>
    </row>
    <row r="1280" spans="1:5" ht="14.25" outlineLevel="1">
      <c r="A1280" s="70"/>
      <c r="B1280" s="70"/>
      <c r="C1280" s="69">
        <v>4410</v>
      </c>
      <c r="D1280" s="109" t="s">
        <v>26</v>
      </c>
      <c r="E1280" s="132">
        <v>3400</v>
      </c>
    </row>
    <row r="1281" spans="1:5" ht="14.25" outlineLevel="1">
      <c r="A1281" s="70"/>
      <c r="B1281" s="70"/>
      <c r="C1281" s="69"/>
      <c r="D1281" s="109"/>
      <c r="E1281" s="132"/>
    </row>
    <row r="1282" spans="1:5" ht="14.25" outlineLevel="1">
      <c r="A1282" s="70"/>
      <c r="B1282" s="70"/>
      <c r="C1282" s="69">
        <v>4430</v>
      </c>
      <c r="D1282" s="109" t="s">
        <v>27</v>
      </c>
      <c r="E1282" s="132">
        <v>200</v>
      </c>
    </row>
    <row r="1283" spans="1:5" ht="14.25" outlineLevel="1">
      <c r="A1283" s="70"/>
      <c r="B1283" s="70"/>
      <c r="C1283" s="69"/>
      <c r="D1283" s="109"/>
      <c r="E1283" s="132"/>
    </row>
    <row r="1284" spans="1:5" ht="25.5" outlineLevel="1">
      <c r="A1284" s="70"/>
      <c r="B1284" s="70"/>
      <c r="C1284" s="69">
        <v>4440</v>
      </c>
      <c r="D1284" s="109" t="s">
        <v>28</v>
      </c>
      <c r="E1284" s="132">
        <v>21160</v>
      </c>
    </row>
    <row r="1285" spans="1:5" ht="14.25">
      <c r="A1285" s="70"/>
      <c r="B1285" s="70"/>
      <c r="C1285" s="69"/>
      <c r="D1285" s="109"/>
      <c r="E1285" s="132"/>
    </row>
    <row r="1286" spans="1:5" ht="14.25">
      <c r="A1286" s="70"/>
      <c r="B1286" s="70"/>
      <c r="C1286" s="69"/>
      <c r="D1286" s="95" t="s">
        <v>222</v>
      </c>
      <c r="E1286" s="132">
        <f>SUM(E1288:E1292)-E1290-E1292</f>
        <v>268000</v>
      </c>
    </row>
    <row r="1287" spans="1:5" ht="14.25" outlineLevel="1">
      <c r="A1287" s="70"/>
      <c r="B1287" s="70"/>
      <c r="C1287" s="69"/>
      <c r="D1287" s="109"/>
      <c r="E1287" s="132"/>
    </row>
    <row r="1288" spans="1:5" ht="51" outlineLevel="1">
      <c r="A1288" s="70"/>
      <c r="B1288" s="70"/>
      <c r="C1288" s="69">
        <v>2310</v>
      </c>
      <c r="D1288" s="109" t="s">
        <v>133</v>
      </c>
      <c r="E1288" s="132">
        <v>268000</v>
      </c>
    </row>
    <row r="1289" spans="1:5" ht="14.25" outlineLevel="1">
      <c r="A1289" s="70"/>
      <c r="B1289" s="70"/>
      <c r="C1289" s="69"/>
      <c r="D1289" s="109"/>
      <c r="E1289" s="132"/>
    </row>
    <row r="1290" spans="1:5" ht="14.25" outlineLevel="1">
      <c r="A1290" s="70"/>
      <c r="B1290" s="70"/>
      <c r="C1290" s="69"/>
      <c r="D1290" s="109" t="s">
        <v>134</v>
      </c>
      <c r="E1290" s="132">
        <v>215000</v>
      </c>
    </row>
    <row r="1291" spans="1:5" ht="14.25" outlineLevel="1">
      <c r="A1291" s="70"/>
      <c r="B1291" s="70"/>
      <c r="C1291" s="69"/>
      <c r="D1291" s="109"/>
      <c r="E1291" s="132"/>
    </row>
    <row r="1292" spans="1:5" ht="14.25" outlineLevel="1">
      <c r="A1292" s="70"/>
      <c r="B1292" s="70"/>
      <c r="C1292" s="69"/>
      <c r="D1292" s="109" t="s">
        <v>135</v>
      </c>
      <c r="E1292" s="132">
        <v>53000</v>
      </c>
    </row>
    <row r="1293" spans="1:5" ht="14.25">
      <c r="A1293" s="70"/>
      <c r="B1293" s="70"/>
      <c r="C1293" s="69"/>
      <c r="D1293" s="109"/>
      <c r="E1293" s="132"/>
    </row>
    <row r="1294" spans="1:12" s="66" customFormat="1" ht="15">
      <c r="A1294" s="85"/>
      <c r="B1294" s="85">
        <v>85410</v>
      </c>
      <c r="C1294" s="86"/>
      <c r="D1294" s="95" t="s">
        <v>136</v>
      </c>
      <c r="E1294" s="142">
        <f>SUM(E1296:E1322)</f>
        <v>2372241</v>
      </c>
      <c r="F1294" s="201"/>
      <c r="G1294" s="175"/>
      <c r="H1294" s="175"/>
      <c r="I1294" s="175"/>
      <c r="J1294" s="175"/>
      <c r="K1294" s="175"/>
      <c r="L1294" s="175"/>
    </row>
    <row r="1295" spans="1:5" ht="14.25" outlineLevel="1">
      <c r="A1295" s="70"/>
      <c r="B1295" s="70"/>
      <c r="C1295" s="69"/>
      <c r="D1295" s="109"/>
      <c r="E1295" s="132"/>
    </row>
    <row r="1296" spans="1:5" ht="25.5" outlineLevel="1">
      <c r="A1296" s="70"/>
      <c r="B1296" s="70"/>
      <c r="C1296" s="69">
        <v>3020</v>
      </c>
      <c r="D1296" s="109" t="s">
        <v>161</v>
      </c>
      <c r="E1296" s="132">
        <v>21920</v>
      </c>
    </row>
    <row r="1297" spans="1:5" ht="14.25" outlineLevel="1">
      <c r="A1297" s="70"/>
      <c r="B1297" s="70"/>
      <c r="C1297" s="69"/>
      <c r="D1297" s="109"/>
      <c r="E1297" s="132"/>
    </row>
    <row r="1298" spans="1:6" ht="14.25" outlineLevel="1">
      <c r="A1298" s="70"/>
      <c r="B1298" s="70"/>
      <c r="C1298" s="69">
        <v>4010</v>
      </c>
      <c r="D1298" s="109" t="s">
        <v>20</v>
      </c>
      <c r="E1298" s="132">
        <f>364460+34220</f>
        <v>398680</v>
      </c>
      <c r="F1298" s="132">
        <f>364460+34220</f>
        <v>398680</v>
      </c>
    </row>
    <row r="1299" spans="1:5" ht="14.25" outlineLevel="1">
      <c r="A1299" s="70"/>
      <c r="B1299" s="70"/>
      <c r="C1299" s="69"/>
      <c r="D1299" s="109"/>
      <c r="E1299" s="132"/>
    </row>
    <row r="1300" spans="1:5" ht="14.25" outlineLevel="1">
      <c r="A1300" s="70"/>
      <c r="B1300" s="70"/>
      <c r="C1300" s="69">
        <v>4040</v>
      </c>
      <c r="D1300" s="109" t="s">
        <v>21</v>
      </c>
      <c r="E1300" s="132">
        <v>26300</v>
      </c>
    </row>
    <row r="1301" spans="1:5" ht="14.25" outlineLevel="1">
      <c r="A1301" s="70"/>
      <c r="B1301" s="70"/>
      <c r="C1301" s="69"/>
      <c r="D1301" s="109"/>
      <c r="E1301" s="132"/>
    </row>
    <row r="1302" spans="1:5" ht="14.25" outlineLevel="1">
      <c r="A1302" s="70"/>
      <c r="B1302" s="70"/>
      <c r="C1302" s="69">
        <v>4110</v>
      </c>
      <c r="D1302" s="109" t="s">
        <v>112</v>
      </c>
      <c r="E1302" s="132">
        <f>65960+5820</f>
        <v>71780</v>
      </c>
    </row>
    <row r="1303" spans="1:5" ht="14.25" outlineLevel="1">
      <c r="A1303" s="70"/>
      <c r="B1303" s="70"/>
      <c r="C1303" s="69"/>
      <c r="D1303" s="109"/>
      <c r="E1303" s="132"/>
    </row>
    <row r="1304" spans="1:5" ht="14.25" outlineLevel="1">
      <c r="A1304" s="70"/>
      <c r="B1304" s="70"/>
      <c r="C1304" s="69">
        <v>4120</v>
      </c>
      <c r="D1304" s="109" t="s">
        <v>23</v>
      </c>
      <c r="E1304" s="132">
        <f>9570+840</f>
        <v>10410</v>
      </c>
    </row>
    <row r="1305" spans="1:5" ht="14.25" outlineLevel="1">
      <c r="A1305" s="70"/>
      <c r="B1305" s="70"/>
      <c r="C1305" s="69"/>
      <c r="D1305" s="109"/>
      <c r="E1305" s="132"/>
    </row>
    <row r="1306" spans="1:5" ht="14.25" outlineLevel="1">
      <c r="A1306" s="70"/>
      <c r="B1306" s="70"/>
      <c r="C1306" s="69">
        <v>4210</v>
      </c>
      <c r="D1306" s="109" t="s">
        <v>14</v>
      </c>
      <c r="E1306" s="132">
        <v>256000</v>
      </c>
    </row>
    <row r="1307" spans="1:5" ht="14.25" outlineLevel="1">
      <c r="A1307" s="70"/>
      <c r="B1307" s="70"/>
      <c r="C1307" s="69"/>
      <c r="D1307" s="109"/>
      <c r="E1307" s="132"/>
    </row>
    <row r="1308" spans="1:5" ht="14.25" outlineLevel="1">
      <c r="A1308" s="70"/>
      <c r="B1308" s="70"/>
      <c r="C1308" s="69">
        <v>4260</v>
      </c>
      <c r="D1308" s="109" t="s">
        <v>24</v>
      </c>
      <c r="E1308" s="132">
        <v>41900</v>
      </c>
    </row>
    <row r="1309" spans="1:5" ht="14.25" outlineLevel="1">
      <c r="A1309" s="70"/>
      <c r="B1309" s="70"/>
      <c r="C1309" s="69"/>
      <c r="D1309" s="109"/>
      <c r="E1309" s="132"/>
    </row>
    <row r="1310" spans="1:5" ht="14.25" outlineLevel="1">
      <c r="A1310" s="70"/>
      <c r="B1310" s="70"/>
      <c r="C1310" s="69">
        <v>4270</v>
      </c>
      <c r="D1310" s="109" t="s">
        <v>25</v>
      </c>
      <c r="E1310" s="132">
        <v>1020</v>
      </c>
    </row>
    <row r="1311" spans="1:5" ht="14.25" outlineLevel="1">
      <c r="A1311" s="70"/>
      <c r="B1311" s="70"/>
      <c r="C1311" s="69"/>
      <c r="D1311" s="109"/>
      <c r="E1311" s="132"/>
    </row>
    <row r="1312" spans="1:5" ht="14.25" outlineLevel="1">
      <c r="A1312" s="70"/>
      <c r="B1312" s="70"/>
      <c r="C1312" s="69">
        <v>4300</v>
      </c>
      <c r="D1312" s="109" t="s">
        <v>36</v>
      </c>
      <c r="E1312" s="132">
        <v>15830</v>
      </c>
    </row>
    <row r="1313" spans="1:5" ht="14.25" outlineLevel="1">
      <c r="A1313" s="70"/>
      <c r="B1313" s="70"/>
      <c r="C1313" s="69"/>
      <c r="D1313" s="109"/>
      <c r="E1313" s="132"/>
    </row>
    <row r="1314" spans="1:5" ht="14.25" outlineLevel="1">
      <c r="A1314" s="70"/>
      <c r="B1314" s="70"/>
      <c r="C1314" s="69">
        <v>4410</v>
      </c>
      <c r="D1314" s="109" t="s">
        <v>26</v>
      </c>
      <c r="E1314" s="132">
        <v>380</v>
      </c>
    </row>
    <row r="1315" spans="1:5" ht="14.25" outlineLevel="1">
      <c r="A1315" s="70"/>
      <c r="B1315" s="70"/>
      <c r="C1315" s="69"/>
      <c r="D1315" s="109"/>
      <c r="E1315" s="132"/>
    </row>
    <row r="1316" spans="1:5" ht="14.25" outlineLevel="1">
      <c r="A1316" s="70"/>
      <c r="B1316" s="70"/>
      <c r="C1316" s="69">
        <v>4430</v>
      </c>
      <c r="D1316" s="109" t="s">
        <v>27</v>
      </c>
      <c r="E1316" s="132">
        <v>520</v>
      </c>
    </row>
    <row r="1317" spans="1:5" ht="14.25" outlineLevel="1">
      <c r="A1317" s="70"/>
      <c r="B1317" s="70"/>
      <c r="C1317" s="69"/>
      <c r="D1317" s="109"/>
      <c r="E1317" s="132"/>
    </row>
    <row r="1318" spans="1:5" ht="25.5" outlineLevel="1">
      <c r="A1318" s="70"/>
      <c r="B1318" s="70"/>
      <c r="C1318" s="69">
        <v>4440</v>
      </c>
      <c r="D1318" s="109" t="s">
        <v>28</v>
      </c>
      <c r="E1318" s="132">
        <f>23540+1500</f>
        <v>25040</v>
      </c>
    </row>
    <row r="1319" spans="1:5" ht="14.25">
      <c r="A1319" s="81"/>
      <c r="B1319" s="81"/>
      <c r="D1319" s="115"/>
      <c r="E1319" s="132"/>
    </row>
    <row r="1320" spans="1:5" ht="25.5">
      <c r="A1320" s="81"/>
      <c r="B1320" s="81"/>
      <c r="C1320" s="82">
        <v>6058</v>
      </c>
      <c r="D1320" s="115" t="s">
        <v>162</v>
      </c>
      <c r="E1320" s="132">
        <v>770284</v>
      </c>
    </row>
    <row r="1321" spans="1:5" ht="14.25">
      <c r="A1321" s="81"/>
      <c r="B1321" s="81"/>
      <c r="D1321" s="115"/>
      <c r="E1321" s="132"/>
    </row>
    <row r="1322" spans="1:5" ht="25.5">
      <c r="A1322" s="81"/>
      <c r="B1322" s="81"/>
      <c r="C1322" s="82">
        <v>6059</v>
      </c>
      <c r="D1322" s="115" t="s">
        <v>162</v>
      </c>
      <c r="E1322" s="132">
        <f>687477+154057-109357</f>
        <v>732177</v>
      </c>
    </row>
    <row r="1323" spans="1:5" ht="14.25">
      <c r="A1323" s="81"/>
      <c r="B1323" s="81"/>
      <c r="D1323" s="115"/>
      <c r="E1323" s="132"/>
    </row>
    <row r="1324" spans="1:5" ht="14.25">
      <c r="A1324" s="81"/>
      <c r="B1324" s="81"/>
      <c r="C1324" s="82" t="s">
        <v>177</v>
      </c>
      <c r="D1324" s="115"/>
      <c r="E1324" s="132"/>
    </row>
    <row r="1325" spans="1:5" ht="14.25">
      <c r="A1325" s="81"/>
      <c r="B1325" s="81"/>
      <c r="D1325" s="95" t="s">
        <v>230</v>
      </c>
      <c r="E1325" s="132">
        <f>SUM(E1327:E1350)</f>
        <v>869780</v>
      </c>
    </row>
    <row r="1326" spans="1:5" ht="14.25" outlineLevel="1">
      <c r="A1326" s="81"/>
      <c r="B1326" s="81"/>
      <c r="D1326" s="115"/>
      <c r="E1326" s="132"/>
    </row>
    <row r="1327" spans="1:5" ht="25.5" outlineLevel="1">
      <c r="A1327" s="70"/>
      <c r="B1327" s="70"/>
      <c r="C1327" s="69">
        <v>3020</v>
      </c>
      <c r="D1327" s="109" t="s">
        <v>161</v>
      </c>
      <c r="E1327" s="132">
        <v>21920</v>
      </c>
    </row>
    <row r="1328" spans="1:5" ht="14.25" outlineLevel="1">
      <c r="A1328" s="70"/>
      <c r="B1328" s="70"/>
      <c r="C1328" s="69"/>
      <c r="D1328" s="109"/>
      <c r="E1328" s="132"/>
    </row>
    <row r="1329" spans="1:5" ht="14.25" outlineLevel="1">
      <c r="A1329" s="70"/>
      <c r="B1329" s="70"/>
      <c r="C1329" s="69">
        <v>4010</v>
      </c>
      <c r="D1329" s="109" t="s">
        <v>20</v>
      </c>
      <c r="E1329" s="132">
        <f>364460+34220</f>
        <v>398680</v>
      </c>
    </row>
    <row r="1330" spans="1:5" ht="14.25" outlineLevel="1">
      <c r="A1330" s="70"/>
      <c r="B1330" s="70"/>
      <c r="C1330" s="69"/>
      <c r="D1330" s="109"/>
      <c r="E1330" s="132"/>
    </row>
    <row r="1331" spans="1:5" ht="14.25" outlineLevel="1">
      <c r="A1331" s="70"/>
      <c r="B1331" s="70"/>
      <c r="C1331" s="69">
        <v>4040</v>
      </c>
      <c r="D1331" s="109" t="s">
        <v>21</v>
      </c>
      <c r="E1331" s="132">
        <v>26300</v>
      </c>
    </row>
    <row r="1332" spans="1:5" ht="14.25" outlineLevel="1">
      <c r="A1332" s="70"/>
      <c r="B1332" s="70"/>
      <c r="C1332" s="69"/>
      <c r="D1332" s="109"/>
      <c r="E1332" s="132"/>
    </row>
    <row r="1333" spans="1:5" ht="14.25" outlineLevel="1">
      <c r="A1333" s="70"/>
      <c r="B1333" s="70"/>
      <c r="C1333" s="69">
        <v>4110</v>
      </c>
      <c r="D1333" s="109" t="s">
        <v>112</v>
      </c>
      <c r="E1333" s="132">
        <f>65960+5820</f>
        <v>71780</v>
      </c>
    </row>
    <row r="1334" spans="1:5" ht="14.25" outlineLevel="1">
      <c r="A1334" s="70"/>
      <c r="B1334" s="70"/>
      <c r="C1334" s="69"/>
      <c r="D1334" s="109"/>
      <c r="E1334" s="132"/>
    </row>
    <row r="1335" spans="1:5" ht="14.25" outlineLevel="1">
      <c r="A1335" s="70"/>
      <c r="B1335" s="70"/>
      <c r="C1335" s="69">
        <v>4120</v>
      </c>
      <c r="D1335" s="109" t="s">
        <v>23</v>
      </c>
      <c r="E1335" s="132">
        <f>9570+840</f>
        <v>10410</v>
      </c>
    </row>
    <row r="1336" spans="1:5" ht="14.25" outlineLevel="1">
      <c r="A1336" s="70"/>
      <c r="B1336" s="70"/>
      <c r="C1336" s="69"/>
      <c r="D1336" s="109"/>
      <c r="E1336" s="132"/>
    </row>
    <row r="1337" spans="1:5" ht="14.25" outlineLevel="1">
      <c r="A1337" s="70"/>
      <c r="B1337" s="70"/>
      <c r="C1337" s="69">
        <v>4210</v>
      </c>
      <c r="D1337" s="109" t="s">
        <v>14</v>
      </c>
      <c r="E1337" s="132">
        <v>256000</v>
      </c>
    </row>
    <row r="1338" spans="1:5" ht="14.25" outlineLevel="1">
      <c r="A1338" s="70"/>
      <c r="B1338" s="70"/>
      <c r="C1338" s="69"/>
      <c r="D1338" s="109"/>
      <c r="E1338" s="132"/>
    </row>
    <row r="1339" spans="1:5" ht="14.25" outlineLevel="1">
      <c r="A1339" s="70"/>
      <c r="B1339" s="70"/>
      <c r="C1339" s="69">
        <v>4260</v>
      </c>
      <c r="D1339" s="109" t="s">
        <v>24</v>
      </c>
      <c r="E1339" s="132">
        <v>41900</v>
      </c>
    </row>
    <row r="1340" spans="1:5" ht="14.25" outlineLevel="1">
      <c r="A1340" s="70"/>
      <c r="B1340" s="70"/>
      <c r="C1340" s="69"/>
      <c r="D1340" s="109"/>
      <c r="E1340" s="132"/>
    </row>
    <row r="1341" spans="1:5" ht="14.25" outlineLevel="1">
      <c r="A1341" s="70"/>
      <c r="B1341" s="70"/>
      <c r="C1341" s="69">
        <v>4270</v>
      </c>
      <c r="D1341" s="109" t="s">
        <v>25</v>
      </c>
      <c r="E1341" s="132">
        <v>1020</v>
      </c>
    </row>
    <row r="1342" spans="1:7" ht="26.25" outlineLevel="1" thickBot="1">
      <c r="A1342" s="70"/>
      <c r="B1342" s="70"/>
      <c r="C1342" s="69"/>
      <c r="D1342" s="109"/>
      <c r="E1342" s="132"/>
      <c r="G1342" s="160" t="s">
        <v>185</v>
      </c>
    </row>
    <row r="1343" spans="1:11" ht="15" outlineLevel="1" thickBot="1">
      <c r="A1343" s="70"/>
      <c r="B1343" s="70"/>
      <c r="C1343" s="69">
        <v>4300</v>
      </c>
      <c r="D1343" s="109" t="s">
        <v>36</v>
      </c>
      <c r="E1343" s="132">
        <v>15830</v>
      </c>
      <c r="G1343" s="166"/>
      <c r="H1343" s="166" t="s">
        <v>182</v>
      </c>
      <c r="I1343" s="166" t="s">
        <v>183</v>
      </c>
      <c r="J1343" s="167"/>
      <c r="K1343" s="167" t="s">
        <v>184</v>
      </c>
    </row>
    <row r="1344" spans="1:11" ht="14.25" outlineLevel="1">
      <c r="A1344" s="70"/>
      <c r="B1344" s="70"/>
      <c r="C1344" s="69"/>
      <c r="D1344" s="109"/>
      <c r="E1344" s="132"/>
      <c r="G1344" s="152" t="s">
        <v>181</v>
      </c>
      <c r="H1344" s="169">
        <v>0</v>
      </c>
      <c r="I1344" s="169">
        <f>687477-109357</f>
        <v>578120</v>
      </c>
      <c r="J1344" s="176"/>
      <c r="K1344" s="176">
        <f>SUM(H1344:I1344)</f>
        <v>578120</v>
      </c>
    </row>
    <row r="1345" spans="1:11" ht="18.75" customHeight="1" outlineLevel="1">
      <c r="A1345" s="70"/>
      <c r="B1345" s="70"/>
      <c r="C1345" s="69"/>
      <c r="D1345" s="109"/>
      <c r="E1345" s="132"/>
      <c r="G1345" s="180" t="s">
        <v>243</v>
      </c>
      <c r="H1345" s="169"/>
      <c r="I1345" s="169">
        <v>109357</v>
      </c>
      <c r="J1345" s="176"/>
      <c r="K1345" s="176"/>
    </row>
    <row r="1346" spans="1:11" ht="14.25" outlineLevel="1">
      <c r="A1346" s="70"/>
      <c r="B1346" s="70"/>
      <c r="C1346" s="69">
        <v>4410</v>
      </c>
      <c r="D1346" s="109" t="s">
        <v>26</v>
      </c>
      <c r="E1346" s="132">
        <v>380</v>
      </c>
      <c r="G1346" s="152" t="s">
        <v>179</v>
      </c>
      <c r="H1346" s="169">
        <v>0</v>
      </c>
      <c r="I1346" s="169">
        <v>770284</v>
      </c>
      <c r="J1346" s="176"/>
      <c r="K1346" s="176">
        <f>SUM(H1346:I1346)</f>
        <v>770284</v>
      </c>
    </row>
    <row r="1347" spans="1:11" ht="16.5" customHeight="1" outlineLevel="1">
      <c r="A1347" s="70"/>
      <c r="B1347" s="70"/>
      <c r="C1347" s="69"/>
      <c r="D1347" s="109"/>
      <c r="E1347" s="132"/>
      <c r="G1347" s="180" t="s">
        <v>180</v>
      </c>
      <c r="H1347" s="169">
        <v>0</v>
      </c>
      <c r="I1347" s="169">
        <v>154057</v>
      </c>
      <c r="J1347" s="176"/>
      <c r="K1347" s="176">
        <f>SUM(H1347:I1347)</f>
        <v>154057</v>
      </c>
    </row>
    <row r="1348" spans="1:11" ht="14.25" outlineLevel="1">
      <c r="A1348" s="70"/>
      <c r="B1348" s="70"/>
      <c r="C1348" s="69">
        <v>4430</v>
      </c>
      <c r="D1348" s="109" t="s">
        <v>27</v>
      </c>
      <c r="E1348" s="132">
        <v>520</v>
      </c>
      <c r="G1348" s="152"/>
      <c r="H1348" s="169"/>
      <c r="I1348" s="169"/>
      <c r="J1348" s="176"/>
      <c r="K1348" s="176"/>
    </row>
    <row r="1349" spans="1:11" ht="15" outlineLevel="1" thickBot="1">
      <c r="A1349" s="70"/>
      <c r="B1349" s="70"/>
      <c r="C1349" s="69"/>
      <c r="D1349" s="109"/>
      <c r="E1349" s="132"/>
      <c r="G1349" s="177"/>
      <c r="H1349" s="173">
        <f>SUM(H1344:H1348)</f>
        <v>0</v>
      </c>
      <c r="I1349" s="173">
        <f>SUM(I1344:I1348)</f>
        <v>1611818</v>
      </c>
      <c r="J1349" s="178"/>
      <c r="K1349" s="178">
        <f>SUM(H1349:I1349)</f>
        <v>1611818</v>
      </c>
    </row>
    <row r="1350" spans="1:5" ht="25.5" outlineLevel="1">
      <c r="A1350" s="70"/>
      <c r="B1350" s="70"/>
      <c r="C1350" s="69">
        <v>4440</v>
      </c>
      <c r="D1350" s="109" t="s">
        <v>28</v>
      </c>
      <c r="E1350" s="132">
        <f>23540+1500</f>
        <v>25040</v>
      </c>
    </row>
    <row r="1351" spans="1:5" ht="14.25" outlineLevel="1">
      <c r="A1351" s="70"/>
      <c r="B1351" s="70"/>
      <c r="C1351" s="69"/>
      <c r="D1351" s="109"/>
      <c r="E1351" s="132"/>
    </row>
    <row r="1352" spans="1:5" ht="14.25">
      <c r="A1352" s="81"/>
      <c r="B1352" s="81"/>
      <c r="D1352" s="116" t="s">
        <v>208</v>
      </c>
      <c r="E1352" s="132">
        <f>SUM(E1354:E1356)</f>
        <v>1502461</v>
      </c>
    </row>
    <row r="1353" spans="1:5" ht="14.25" outlineLevel="1">
      <c r="A1353" s="81"/>
      <c r="B1353" s="81"/>
      <c r="D1353" s="115"/>
      <c r="E1353" s="132"/>
    </row>
    <row r="1354" spans="1:5" ht="25.5" outlineLevel="1">
      <c r="A1354" s="81"/>
      <c r="B1354" s="81"/>
      <c r="C1354" s="82">
        <v>6058</v>
      </c>
      <c r="D1354" s="115" t="s">
        <v>162</v>
      </c>
      <c r="E1354" s="132">
        <v>770284</v>
      </c>
    </row>
    <row r="1355" spans="1:5" ht="14.25" outlineLevel="1">
      <c r="A1355" s="81"/>
      <c r="B1355" s="81"/>
      <c r="D1355" s="115"/>
      <c r="E1355" s="132"/>
    </row>
    <row r="1356" spans="1:5" ht="25.5" outlineLevel="1">
      <c r="A1356" s="81"/>
      <c r="B1356" s="81"/>
      <c r="C1356" s="82">
        <v>6059</v>
      </c>
      <c r="D1356" s="115" t="s">
        <v>162</v>
      </c>
      <c r="E1356" s="132">
        <f>687477+154057-109357</f>
        <v>732177</v>
      </c>
    </row>
    <row r="1357" spans="1:5" ht="14.25" outlineLevel="1">
      <c r="A1357" s="81"/>
      <c r="B1357" s="81"/>
      <c r="D1357" s="115"/>
      <c r="E1357" s="132"/>
    </row>
    <row r="1358" spans="1:12" s="66" customFormat="1" ht="15">
      <c r="A1358" s="85"/>
      <c r="B1358" s="85">
        <v>85415</v>
      </c>
      <c r="C1358" s="86"/>
      <c r="D1358" s="95" t="s">
        <v>137</v>
      </c>
      <c r="E1358" s="145">
        <f>SUM(E1360:E1395)</f>
        <v>7550852</v>
      </c>
      <c r="F1358" s="201"/>
      <c r="G1358" s="175"/>
      <c r="H1358" s="175"/>
      <c r="I1358" s="175"/>
      <c r="J1358" s="175"/>
      <c r="K1358" s="175"/>
      <c r="L1358" s="175"/>
    </row>
    <row r="1359" spans="1:12" s="66" customFormat="1" ht="15" outlineLevel="1">
      <c r="A1359" s="85"/>
      <c r="B1359" s="85"/>
      <c r="C1359" s="86"/>
      <c r="D1359" s="95"/>
      <c r="E1359" s="145"/>
      <c r="F1359" s="201"/>
      <c r="G1359" s="175"/>
      <c r="H1359" s="175"/>
      <c r="I1359" s="175"/>
      <c r="J1359" s="175"/>
      <c r="K1359" s="175"/>
      <c r="L1359" s="175"/>
    </row>
    <row r="1360" spans="1:12" s="35" customFormat="1" ht="51" outlineLevel="1">
      <c r="A1360" s="70"/>
      <c r="B1360" s="70"/>
      <c r="C1360" s="69">
        <v>2318</v>
      </c>
      <c r="D1360" s="109" t="s">
        <v>147</v>
      </c>
      <c r="E1360" s="149">
        <v>84906</v>
      </c>
      <c r="F1360" s="202"/>
      <c r="G1360" s="175"/>
      <c r="H1360" s="179"/>
      <c r="I1360" s="179"/>
      <c r="J1360" s="179"/>
      <c r="K1360" s="179"/>
      <c r="L1360" s="179"/>
    </row>
    <row r="1361" spans="1:12" s="35" customFormat="1" ht="51" outlineLevel="1">
      <c r="A1361" s="70"/>
      <c r="B1361" s="70"/>
      <c r="C1361" s="69">
        <v>2319</v>
      </c>
      <c r="D1361" s="109" t="s">
        <v>147</v>
      </c>
      <c r="E1361" s="149">
        <v>39864</v>
      </c>
      <c r="F1361" s="202"/>
      <c r="G1361" s="179"/>
      <c r="H1361" s="179"/>
      <c r="I1361" s="179"/>
      <c r="J1361" s="179"/>
      <c r="K1361" s="179"/>
      <c r="L1361" s="179"/>
    </row>
    <row r="1362" spans="1:12" s="35" customFormat="1" ht="14.25" outlineLevel="1">
      <c r="A1362" s="70"/>
      <c r="B1362" s="70"/>
      <c r="C1362" s="69"/>
      <c r="D1362" s="109"/>
      <c r="E1362" s="149"/>
      <c r="F1362" s="202"/>
      <c r="G1362" s="179"/>
      <c r="H1362" s="179"/>
      <c r="I1362" s="179"/>
      <c r="J1362" s="179"/>
      <c r="K1362" s="179"/>
      <c r="L1362" s="179"/>
    </row>
    <row r="1363" spans="1:12" s="35" customFormat="1" ht="51" outlineLevel="1">
      <c r="A1363" s="85"/>
      <c r="B1363" s="85"/>
      <c r="C1363" s="69">
        <v>2328</v>
      </c>
      <c r="D1363" s="109" t="s">
        <v>148</v>
      </c>
      <c r="E1363" s="149">
        <v>4790615</v>
      </c>
      <c r="F1363" s="202"/>
      <c r="G1363" s="179"/>
      <c r="H1363" s="179"/>
      <c r="I1363" s="179"/>
      <c r="J1363" s="179"/>
      <c r="K1363" s="179"/>
      <c r="L1363" s="179"/>
    </row>
    <row r="1364" spans="1:12" s="35" customFormat="1" ht="14.25" outlineLevel="1">
      <c r="A1364" s="85"/>
      <c r="B1364" s="85"/>
      <c r="C1364" s="69"/>
      <c r="D1364" s="109"/>
      <c r="E1364" s="149"/>
      <c r="F1364" s="202"/>
      <c r="G1364" s="179"/>
      <c r="H1364" s="179"/>
      <c r="I1364" s="179"/>
      <c r="J1364" s="179"/>
      <c r="K1364" s="179"/>
      <c r="L1364" s="179"/>
    </row>
    <row r="1365" spans="1:12" s="35" customFormat="1" ht="51" outlineLevel="1">
      <c r="A1365" s="85"/>
      <c r="B1365" s="85"/>
      <c r="C1365" s="69">
        <v>2329</v>
      </c>
      <c r="D1365" s="109" t="s">
        <v>148</v>
      </c>
      <c r="E1365" s="149">
        <v>2249231</v>
      </c>
      <c r="F1365" s="202"/>
      <c r="G1365" s="179"/>
      <c r="H1365" s="179"/>
      <c r="I1365" s="179"/>
      <c r="J1365" s="179"/>
      <c r="K1365" s="179"/>
      <c r="L1365" s="179"/>
    </row>
    <row r="1366" spans="1:12" s="35" customFormat="1" ht="14.25" outlineLevel="1">
      <c r="A1366" s="85"/>
      <c r="B1366" s="85"/>
      <c r="C1366" s="69"/>
      <c r="D1366" s="109"/>
      <c r="E1366" s="149"/>
      <c r="F1366" s="202"/>
      <c r="G1366" s="179"/>
      <c r="H1366" s="179"/>
      <c r="I1366" s="179"/>
      <c r="J1366" s="179"/>
      <c r="K1366" s="179"/>
      <c r="L1366" s="179"/>
    </row>
    <row r="1367" spans="1:12" s="35" customFormat="1" ht="25.5" outlineLevel="1">
      <c r="A1367" s="70"/>
      <c r="B1367" s="70"/>
      <c r="C1367" s="69">
        <v>3248</v>
      </c>
      <c r="D1367" s="109" t="s">
        <v>176</v>
      </c>
      <c r="E1367" s="149">
        <v>77772</v>
      </c>
      <c r="F1367" s="202"/>
      <c r="G1367" s="179"/>
      <c r="H1367" s="179"/>
      <c r="I1367" s="179"/>
      <c r="J1367" s="179"/>
      <c r="K1367" s="179"/>
      <c r="L1367" s="179"/>
    </row>
    <row r="1368" spans="1:12" s="35" customFormat="1" ht="14.25" outlineLevel="1">
      <c r="A1368" s="70"/>
      <c r="B1368" s="70"/>
      <c r="C1368" s="69"/>
      <c r="D1368" s="109"/>
      <c r="E1368" s="149"/>
      <c r="F1368" s="202"/>
      <c r="G1368" s="179"/>
      <c r="H1368" s="179"/>
      <c r="I1368" s="179"/>
      <c r="J1368" s="179"/>
      <c r="K1368" s="179"/>
      <c r="L1368" s="179"/>
    </row>
    <row r="1369" spans="1:12" s="35" customFormat="1" ht="25.5" outlineLevel="1">
      <c r="A1369" s="70"/>
      <c r="B1369" s="70"/>
      <c r="C1369" s="69">
        <v>3249</v>
      </c>
      <c r="D1369" s="109" t="s">
        <v>176</v>
      </c>
      <c r="E1369" s="149">
        <v>36514</v>
      </c>
      <c r="F1369" s="202"/>
      <c r="G1369" s="179"/>
      <c r="H1369" s="179"/>
      <c r="I1369" s="179"/>
      <c r="J1369" s="179"/>
      <c r="K1369" s="179"/>
      <c r="L1369" s="179"/>
    </row>
    <row r="1370" spans="1:12" s="35" customFormat="1" ht="14.25" outlineLevel="1">
      <c r="A1370" s="70"/>
      <c r="B1370" s="70"/>
      <c r="C1370" s="69"/>
      <c r="D1370" s="109"/>
      <c r="E1370" s="149"/>
      <c r="F1370" s="202"/>
      <c r="G1370" s="179"/>
      <c r="H1370" s="179"/>
      <c r="I1370" s="179"/>
      <c r="J1370" s="179"/>
      <c r="K1370" s="179"/>
      <c r="L1370" s="179"/>
    </row>
    <row r="1371" spans="1:12" s="35" customFormat="1" ht="14.25" outlineLevel="1">
      <c r="A1371" s="70"/>
      <c r="B1371" s="70"/>
      <c r="C1371" s="69">
        <v>4118</v>
      </c>
      <c r="D1371" s="109" t="s">
        <v>112</v>
      </c>
      <c r="E1371" s="132">
        <v>7935</v>
      </c>
      <c r="F1371" s="202"/>
      <c r="G1371" s="179"/>
      <c r="H1371" s="179"/>
      <c r="I1371" s="179"/>
      <c r="J1371" s="179"/>
      <c r="K1371" s="179"/>
      <c r="L1371" s="179"/>
    </row>
    <row r="1372" spans="1:12" s="35" customFormat="1" ht="14.25" outlineLevel="1">
      <c r="A1372" s="70"/>
      <c r="B1372" s="70"/>
      <c r="C1372" s="69"/>
      <c r="D1372" s="109"/>
      <c r="E1372" s="132"/>
      <c r="F1372" s="202"/>
      <c r="G1372" s="179"/>
      <c r="H1372" s="179"/>
      <c r="I1372" s="179"/>
      <c r="J1372" s="179"/>
      <c r="K1372" s="179"/>
      <c r="L1372" s="179"/>
    </row>
    <row r="1373" spans="1:12" s="35" customFormat="1" ht="14.25" outlineLevel="1">
      <c r="A1373" s="70"/>
      <c r="B1373" s="70"/>
      <c r="C1373" s="69">
        <v>4119</v>
      </c>
      <c r="D1373" s="109" t="s">
        <v>112</v>
      </c>
      <c r="E1373" s="132">
        <v>3726</v>
      </c>
      <c r="F1373" s="202"/>
      <c r="G1373" s="179"/>
      <c r="H1373" s="179"/>
      <c r="I1373" s="179"/>
      <c r="J1373" s="179"/>
      <c r="K1373" s="179"/>
      <c r="L1373" s="179"/>
    </row>
    <row r="1374" spans="1:12" s="35" customFormat="1" ht="14.25" outlineLevel="1">
      <c r="A1374" s="70"/>
      <c r="B1374" s="70"/>
      <c r="C1374" s="69"/>
      <c r="D1374" s="109"/>
      <c r="E1374" s="132"/>
      <c r="F1374" s="202"/>
      <c r="G1374" s="179"/>
      <c r="H1374" s="179"/>
      <c r="I1374" s="179"/>
      <c r="J1374" s="179"/>
      <c r="K1374" s="179"/>
      <c r="L1374" s="179"/>
    </row>
    <row r="1375" spans="1:12" s="35" customFormat="1" ht="14.25" outlineLevel="1">
      <c r="A1375" s="70"/>
      <c r="B1375" s="70"/>
      <c r="C1375" s="69">
        <v>4128</v>
      </c>
      <c r="D1375" s="109" t="s">
        <v>23</v>
      </c>
      <c r="E1375" s="132">
        <v>1128</v>
      </c>
      <c r="F1375" s="202"/>
      <c r="G1375" s="179"/>
      <c r="H1375" s="179"/>
      <c r="I1375" s="179"/>
      <c r="J1375" s="179"/>
      <c r="K1375" s="179"/>
      <c r="L1375" s="179"/>
    </row>
    <row r="1376" spans="1:12" s="35" customFormat="1" ht="14.25" outlineLevel="1">
      <c r="A1376" s="70"/>
      <c r="B1376" s="70"/>
      <c r="C1376" s="69"/>
      <c r="D1376" s="109"/>
      <c r="E1376" s="132"/>
      <c r="F1376" s="202"/>
      <c r="G1376" s="179"/>
      <c r="H1376" s="179"/>
      <c r="I1376" s="179"/>
      <c r="J1376" s="179"/>
      <c r="K1376" s="179"/>
      <c r="L1376" s="179"/>
    </row>
    <row r="1377" spans="1:12" s="35" customFormat="1" ht="14.25" outlineLevel="1">
      <c r="A1377" s="70"/>
      <c r="B1377" s="70"/>
      <c r="C1377" s="69">
        <v>4129</v>
      </c>
      <c r="D1377" s="109" t="s">
        <v>23</v>
      </c>
      <c r="E1377" s="132">
        <v>530</v>
      </c>
      <c r="F1377" s="202"/>
      <c r="G1377" s="179"/>
      <c r="H1377" s="179"/>
      <c r="I1377" s="179"/>
      <c r="J1377" s="179"/>
      <c r="K1377" s="179"/>
      <c r="L1377" s="179"/>
    </row>
    <row r="1378" spans="1:12" s="35" customFormat="1" ht="14.25" outlineLevel="1">
      <c r="A1378" s="70"/>
      <c r="B1378" s="70"/>
      <c r="C1378" s="69"/>
      <c r="D1378" s="109"/>
      <c r="E1378" s="132"/>
      <c r="F1378" s="202"/>
      <c r="G1378" s="179"/>
      <c r="H1378" s="179"/>
      <c r="I1378" s="179"/>
      <c r="J1378" s="179"/>
      <c r="K1378" s="179"/>
      <c r="L1378" s="179"/>
    </row>
    <row r="1379" spans="1:12" s="35" customFormat="1" ht="14.25" outlineLevel="1">
      <c r="A1379" s="70"/>
      <c r="B1379" s="70"/>
      <c r="C1379" s="69">
        <v>4178</v>
      </c>
      <c r="D1379" s="109" t="s">
        <v>168</v>
      </c>
      <c r="E1379" s="132">
        <v>51184</v>
      </c>
      <c r="F1379" s="202"/>
      <c r="G1379" s="179"/>
      <c r="H1379" s="179"/>
      <c r="I1379" s="179"/>
      <c r="J1379" s="179"/>
      <c r="K1379" s="179"/>
      <c r="L1379" s="179"/>
    </row>
    <row r="1380" spans="1:12" s="35" customFormat="1" ht="14.25" outlineLevel="1">
      <c r="A1380" s="70"/>
      <c r="B1380" s="70"/>
      <c r="C1380" s="69"/>
      <c r="D1380" s="109"/>
      <c r="E1380" s="132"/>
      <c r="F1380" s="202"/>
      <c r="G1380" s="179"/>
      <c r="H1380" s="179"/>
      <c r="I1380" s="179"/>
      <c r="J1380" s="179"/>
      <c r="K1380" s="179"/>
      <c r="L1380" s="179"/>
    </row>
    <row r="1381" spans="1:12" s="35" customFormat="1" ht="14.25" outlineLevel="1">
      <c r="A1381" s="70"/>
      <c r="B1381" s="70"/>
      <c r="C1381" s="69">
        <v>4179</v>
      </c>
      <c r="D1381" s="109" t="s">
        <v>168</v>
      </c>
      <c r="E1381" s="132">
        <v>24032</v>
      </c>
      <c r="F1381" s="202"/>
      <c r="G1381" s="179"/>
      <c r="H1381" s="179"/>
      <c r="I1381" s="179"/>
      <c r="J1381" s="179"/>
      <c r="K1381" s="179"/>
      <c r="L1381" s="179"/>
    </row>
    <row r="1382" spans="1:12" s="35" customFormat="1" ht="14.25" outlineLevel="1">
      <c r="A1382" s="70"/>
      <c r="B1382" s="70"/>
      <c r="C1382" s="69"/>
      <c r="D1382" s="109"/>
      <c r="E1382" s="132"/>
      <c r="F1382" s="202"/>
      <c r="G1382" s="179"/>
      <c r="H1382" s="179"/>
      <c r="I1382" s="179"/>
      <c r="J1382" s="179"/>
      <c r="K1382" s="179"/>
      <c r="L1382" s="179"/>
    </row>
    <row r="1383" spans="1:12" s="35" customFormat="1" ht="14.25" outlineLevel="1">
      <c r="A1383" s="70"/>
      <c r="B1383" s="70"/>
      <c r="C1383" s="69">
        <v>4218</v>
      </c>
      <c r="D1383" s="109" t="s">
        <v>14</v>
      </c>
      <c r="E1383" s="132">
        <v>53764</v>
      </c>
      <c r="F1383" s="202"/>
      <c r="G1383" s="179"/>
      <c r="H1383" s="179"/>
      <c r="I1383" s="179"/>
      <c r="J1383" s="179"/>
      <c r="K1383" s="179"/>
      <c r="L1383" s="179"/>
    </row>
    <row r="1384" spans="1:12" s="35" customFormat="1" ht="14.25" outlineLevel="1">
      <c r="A1384" s="70"/>
      <c r="B1384" s="70"/>
      <c r="C1384" s="69"/>
      <c r="D1384" s="109"/>
      <c r="E1384" s="132"/>
      <c r="F1384" s="202"/>
      <c r="G1384" s="179"/>
      <c r="H1384" s="179"/>
      <c r="I1384" s="179"/>
      <c r="J1384" s="179"/>
      <c r="K1384" s="179"/>
      <c r="L1384" s="179"/>
    </row>
    <row r="1385" spans="1:12" s="35" customFormat="1" ht="14.25" outlineLevel="1">
      <c r="A1385" s="70"/>
      <c r="B1385" s="70"/>
      <c r="C1385" s="69">
        <v>4219</v>
      </c>
      <c r="D1385" s="109" t="s">
        <v>14</v>
      </c>
      <c r="E1385" s="132">
        <v>25243</v>
      </c>
      <c r="F1385" s="202"/>
      <c r="G1385" s="179"/>
      <c r="H1385" s="179"/>
      <c r="I1385" s="179"/>
      <c r="J1385" s="179"/>
      <c r="K1385" s="179"/>
      <c r="L1385" s="179"/>
    </row>
    <row r="1386" spans="1:12" s="35" customFormat="1" ht="14.25" outlineLevel="1">
      <c r="A1386" s="70"/>
      <c r="B1386" s="70"/>
      <c r="C1386" s="69"/>
      <c r="D1386" s="109"/>
      <c r="E1386" s="132"/>
      <c r="F1386" s="202"/>
      <c r="G1386" s="179"/>
      <c r="H1386" s="179"/>
      <c r="I1386" s="179"/>
      <c r="J1386" s="179"/>
      <c r="K1386" s="179"/>
      <c r="L1386" s="179"/>
    </row>
    <row r="1387" spans="1:12" s="35" customFormat="1" ht="14.25" outlineLevel="1">
      <c r="A1387" s="70"/>
      <c r="B1387" s="70"/>
      <c r="C1387" s="69">
        <v>4278</v>
      </c>
      <c r="D1387" s="109" t="s">
        <v>32</v>
      </c>
      <c r="E1387" s="132">
        <v>2722</v>
      </c>
      <c r="F1387" s="202"/>
      <c r="G1387" s="179"/>
      <c r="H1387" s="179"/>
      <c r="I1387" s="179"/>
      <c r="J1387" s="179"/>
      <c r="K1387" s="179"/>
      <c r="L1387" s="179"/>
    </row>
    <row r="1388" spans="1:12" s="35" customFormat="1" ht="14.25" outlineLevel="1">
      <c r="A1388" s="70"/>
      <c r="B1388" s="70"/>
      <c r="C1388" s="69"/>
      <c r="D1388" s="109"/>
      <c r="E1388" s="132"/>
      <c r="F1388" s="202"/>
      <c r="G1388" s="179"/>
      <c r="H1388" s="179"/>
      <c r="I1388" s="179"/>
      <c r="J1388" s="179"/>
      <c r="K1388" s="179"/>
      <c r="L1388" s="179"/>
    </row>
    <row r="1389" spans="1:12" s="35" customFormat="1" ht="14.25" outlineLevel="1">
      <c r="A1389" s="70"/>
      <c r="B1389" s="70"/>
      <c r="C1389" s="69">
        <v>4279</v>
      </c>
      <c r="D1389" s="109" t="s">
        <v>32</v>
      </c>
      <c r="E1389" s="132">
        <v>1278</v>
      </c>
      <c r="F1389" s="202"/>
      <c r="G1389" s="179"/>
      <c r="H1389" s="179"/>
      <c r="I1389" s="179"/>
      <c r="J1389" s="179"/>
      <c r="K1389" s="179"/>
      <c r="L1389" s="179"/>
    </row>
    <row r="1390" spans="1:12" s="35" customFormat="1" ht="14.25" outlineLevel="1">
      <c r="A1390" s="70"/>
      <c r="B1390" s="70"/>
      <c r="C1390" s="69"/>
      <c r="D1390" s="109"/>
      <c r="E1390" s="132"/>
      <c r="F1390" s="202"/>
      <c r="G1390" s="179"/>
      <c r="H1390" s="179"/>
      <c r="I1390" s="179"/>
      <c r="J1390" s="179"/>
      <c r="K1390" s="179"/>
      <c r="L1390" s="179"/>
    </row>
    <row r="1391" spans="1:12" s="35" customFormat="1" ht="14.25" outlineLevel="1">
      <c r="A1391" s="70"/>
      <c r="B1391" s="70"/>
      <c r="C1391" s="69">
        <v>4308</v>
      </c>
      <c r="D1391" s="109" t="s">
        <v>36</v>
      </c>
      <c r="E1391" s="132">
        <v>41489</v>
      </c>
      <c r="F1391" s="202"/>
      <c r="G1391" s="179"/>
      <c r="H1391" s="179"/>
      <c r="I1391" s="179"/>
      <c r="J1391" s="179"/>
      <c r="K1391" s="179"/>
      <c r="L1391" s="179"/>
    </row>
    <row r="1392" spans="1:12" s="35" customFormat="1" ht="14.25" outlineLevel="1">
      <c r="A1392" s="70"/>
      <c r="B1392" s="70"/>
      <c r="C1392" s="69"/>
      <c r="D1392" s="109"/>
      <c r="E1392" s="132"/>
      <c r="F1392" s="202"/>
      <c r="G1392" s="179"/>
      <c r="H1392" s="179"/>
      <c r="I1392" s="179"/>
      <c r="J1392" s="179"/>
      <c r="K1392" s="179"/>
      <c r="L1392" s="179"/>
    </row>
    <row r="1393" spans="1:12" s="35" customFormat="1" ht="14.25" outlineLevel="1">
      <c r="A1393" s="70"/>
      <c r="B1393" s="70"/>
      <c r="C1393" s="69">
        <v>4309</v>
      </c>
      <c r="D1393" s="109" t="s">
        <v>36</v>
      </c>
      <c r="E1393" s="132">
        <v>19479</v>
      </c>
      <c r="F1393" s="202"/>
      <c r="G1393" s="179"/>
      <c r="H1393" s="179"/>
      <c r="I1393" s="179"/>
      <c r="J1393" s="179"/>
      <c r="K1393" s="179"/>
      <c r="L1393" s="179"/>
    </row>
    <row r="1394" spans="1:12" s="35" customFormat="1" ht="14.25" outlineLevel="1">
      <c r="A1394" s="85"/>
      <c r="B1394" s="85"/>
      <c r="C1394" s="69"/>
      <c r="D1394" s="109"/>
      <c r="E1394" s="149"/>
      <c r="F1394" s="202"/>
      <c r="G1394" s="179"/>
      <c r="H1394" s="179"/>
      <c r="I1394" s="179"/>
      <c r="J1394" s="179"/>
      <c r="K1394" s="179"/>
      <c r="L1394" s="179"/>
    </row>
    <row r="1395" spans="1:12" s="35" customFormat="1" ht="25.5" outlineLevel="1">
      <c r="A1395" s="70"/>
      <c r="B1395" s="70"/>
      <c r="C1395" s="69">
        <v>3240</v>
      </c>
      <c r="D1395" s="109" t="s">
        <v>176</v>
      </c>
      <c r="E1395" s="149">
        <f>29440+10000</f>
        <v>39440</v>
      </c>
      <c r="F1395" s="202"/>
      <c r="G1395" s="179"/>
      <c r="H1395" s="179"/>
      <c r="I1395" s="179"/>
      <c r="J1395" s="179"/>
      <c r="K1395" s="179"/>
      <c r="L1395" s="179"/>
    </row>
    <row r="1396" spans="1:12" s="35" customFormat="1" ht="14.25">
      <c r="A1396" s="70"/>
      <c r="B1396" s="88" t="s">
        <v>54</v>
      </c>
      <c r="C1396" s="89"/>
      <c r="D1396" s="123"/>
      <c r="E1396" s="149"/>
      <c r="F1396" s="202"/>
      <c r="G1396" s="179"/>
      <c r="H1396" s="179"/>
      <c r="I1396" s="179"/>
      <c r="J1396" s="179"/>
      <c r="K1396" s="179"/>
      <c r="L1396" s="179"/>
    </row>
    <row r="1397" spans="1:12" s="35" customFormat="1" ht="25.5">
      <c r="A1397" s="124"/>
      <c r="B1397" s="88"/>
      <c r="C1397" s="89"/>
      <c r="D1397" s="95" t="s">
        <v>209</v>
      </c>
      <c r="E1397" s="149">
        <f>SUM(E1399:E1428)</f>
        <v>7397126</v>
      </c>
      <c r="F1397" s="202"/>
      <c r="G1397" s="179"/>
      <c r="H1397" s="179"/>
      <c r="I1397" s="179"/>
      <c r="J1397" s="179"/>
      <c r="K1397" s="179"/>
      <c r="L1397" s="179"/>
    </row>
    <row r="1398" spans="1:12" s="35" customFormat="1" ht="14.25" outlineLevel="1">
      <c r="A1398" s="70"/>
      <c r="B1398" s="88"/>
      <c r="C1398" s="89"/>
      <c r="D1398" s="95"/>
      <c r="E1398" s="149"/>
      <c r="F1398" s="202"/>
      <c r="G1398" s="179"/>
      <c r="H1398" s="179"/>
      <c r="I1398" s="179"/>
      <c r="J1398" s="179"/>
      <c r="K1398" s="179"/>
      <c r="L1398" s="179"/>
    </row>
    <row r="1399" spans="1:12" s="35" customFormat="1" ht="51" outlineLevel="1">
      <c r="A1399" s="70"/>
      <c r="B1399" s="70"/>
      <c r="C1399" s="69">
        <v>2318</v>
      </c>
      <c r="D1399" s="109" t="s">
        <v>147</v>
      </c>
      <c r="E1399" s="149">
        <v>84906</v>
      </c>
      <c r="F1399" s="202"/>
      <c r="G1399" s="179"/>
      <c r="H1399" s="179"/>
      <c r="I1399" s="179"/>
      <c r="J1399" s="179"/>
      <c r="K1399" s="179"/>
      <c r="L1399" s="179"/>
    </row>
    <row r="1400" spans="1:12" s="35" customFormat="1" ht="51" outlineLevel="1">
      <c r="A1400" s="70"/>
      <c r="B1400" s="70"/>
      <c r="C1400" s="69">
        <v>2319</v>
      </c>
      <c r="D1400" s="109" t="s">
        <v>147</v>
      </c>
      <c r="E1400" s="149">
        <v>39864</v>
      </c>
      <c r="F1400" s="202"/>
      <c r="G1400" s="179"/>
      <c r="H1400" s="179"/>
      <c r="I1400" s="179"/>
      <c r="J1400" s="179"/>
      <c r="K1400" s="179"/>
      <c r="L1400" s="179"/>
    </row>
    <row r="1401" spans="1:12" s="35" customFormat="1" ht="14.25" outlineLevel="1">
      <c r="A1401" s="70"/>
      <c r="B1401" s="70"/>
      <c r="C1401" s="69"/>
      <c r="D1401" s="109"/>
      <c r="E1401" s="149"/>
      <c r="F1401" s="202"/>
      <c r="G1401" s="179"/>
      <c r="H1401" s="179"/>
      <c r="I1401" s="179"/>
      <c r="J1401" s="179"/>
      <c r="K1401" s="179"/>
      <c r="L1401" s="179"/>
    </row>
    <row r="1402" spans="1:12" s="35" customFormat="1" ht="51" outlineLevel="1">
      <c r="A1402" s="85"/>
      <c r="B1402" s="85"/>
      <c r="C1402" s="69">
        <v>2328</v>
      </c>
      <c r="D1402" s="109" t="s">
        <v>148</v>
      </c>
      <c r="E1402" s="149">
        <v>4790615</v>
      </c>
      <c r="F1402" s="202"/>
      <c r="G1402" s="179"/>
      <c r="H1402" s="179"/>
      <c r="I1402" s="179"/>
      <c r="J1402" s="179"/>
      <c r="K1402" s="179"/>
      <c r="L1402" s="179"/>
    </row>
    <row r="1403" spans="1:12" s="35" customFormat="1" ht="14.25" outlineLevel="1">
      <c r="A1403" s="85"/>
      <c r="B1403" s="85"/>
      <c r="C1403" s="69"/>
      <c r="D1403" s="109"/>
      <c r="E1403" s="149"/>
      <c r="F1403" s="202"/>
      <c r="G1403" s="179"/>
      <c r="H1403" s="179"/>
      <c r="I1403" s="179"/>
      <c r="J1403" s="179"/>
      <c r="K1403" s="179"/>
      <c r="L1403" s="179"/>
    </row>
    <row r="1404" spans="1:12" s="35" customFormat="1" ht="51" outlineLevel="1">
      <c r="A1404" s="85"/>
      <c r="B1404" s="85"/>
      <c r="C1404" s="69">
        <v>2329</v>
      </c>
      <c r="D1404" s="109" t="s">
        <v>148</v>
      </c>
      <c r="E1404" s="149">
        <v>2249231</v>
      </c>
      <c r="F1404" s="202"/>
      <c r="G1404" s="179"/>
      <c r="H1404" s="179"/>
      <c r="I1404" s="179"/>
      <c r="J1404" s="179"/>
      <c r="K1404" s="179"/>
      <c r="L1404" s="179"/>
    </row>
    <row r="1405" spans="1:12" s="35" customFormat="1" ht="14.25" outlineLevel="1">
      <c r="A1405" s="85"/>
      <c r="B1405" s="85"/>
      <c r="C1405" s="69"/>
      <c r="D1405" s="109"/>
      <c r="E1405" s="149"/>
      <c r="F1405" s="202"/>
      <c r="G1405" s="179"/>
      <c r="H1405" s="179"/>
      <c r="I1405" s="179"/>
      <c r="J1405" s="179"/>
      <c r="K1405" s="179"/>
      <c r="L1405" s="179"/>
    </row>
    <row r="1406" spans="1:12" s="35" customFormat="1" ht="14.25" outlineLevel="1">
      <c r="A1406" s="70"/>
      <c r="B1406" s="70"/>
      <c r="C1406" s="69">
        <v>4118</v>
      </c>
      <c r="D1406" s="109" t="s">
        <v>112</v>
      </c>
      <c r="E1406" s="132">
        <v>7935</v>
      </c>
      <c r="F1406" s="202"/>
      <c r="G1406" s="179"/>
      <c r="H1406" s="179"/>
      <c r="I1406" s="179"/>
      <c r="J1406" s="179"/>
      <c r="K1406" s="179"/>
      <c r="L1406" s="179"/>
    </row>
    <row r="1407" spans="1:12" s="35" customFormat="1" ht="14.25" outlineLevel="1">
      <c r="A1407" s="70"/>
      <c r="B1407" s="70"/>
      <c r="C1407" s="69"/>
      <c r="D1407" s="109"/>
      <c r="E1407" s="132"/>
      <c r="F1407" s="202"/>
      <c r="G1407" s="179"/>
      <c r="H1407" s="179"/>
      <c r="I1407" s="179"/>
      <c r="J1407" s="179"/>
      <c r="K1407" s="179"/>
      <c r="L1407" s="179"/>
    </row>
    <row r="1408" spans="1:12" s="35" customFormat="1" ht="14.25" outlineLevel="1">
      <c r="A1408" s="70"/>
      <c r="B1408" s="70"/>
      <c r="C1408" s="69">
        <v>4119</v>
      </c>
      <c r="D1408" s="109" t="s">
        <v>112</v>
      </c>
      <c r="E1408" s="132">
        <v>3726</v>
      </c>
      <c r="F1408" s="202"/>
      <c r="G1408" s="179"/>
      <c r="H1408" s="179"/>
      <c r="I1408" s="179"/>
      <c r="J1408" s="179"/>
      <c r="K1408" s="179"/>
      <c r="L1408" s="179"/>
    </row>
    <row r="1409" spans="1:12" s="35" customFormat="1" ht="14.25" outlineLevel="1">
      <c r="A1409" s="70"/>
      <c r="B1409" s="70"/>
      <c r="C1409" s="69"/>
      <c r="D1409" s="109"/>
      <c r="E1409" s="132"/>
      <c r="F1409" s="202"/>
      <c r="G1409" s="179"/>
      <c r="H1409" s="179"/>
      <c r="I1409" s="179"/>
      <c r="J1409" s="179"/>
      <c r="K1409" s="179"/>
      <c r="L1409" s="179"/>
    </row>
    <row r="1410" spans="1:12" s="35" customFormat="1" ht="14.25" outlineLevel="1">
      <c r="A1410" s="70"/>
      <c r="B1410" s="70"/>
      <c r="C1410" s="69">
        <v>4128</v>
      </c>
      <c r="D1410" s="109" t="s">
        <v>23</v>
      </c>
      <c r="E1410" s="132">
        <v>1128</v>
      </c>
      <c r="F1410" s="202"/>
      <c r="G1410" s="179"/>
      <c r="H1410" s="179"/>
      <c r="I1410" s="179"/>
      <c r="J1410" s="179"/>
      <c r="K1410" s="179"/>
      <c r="L1410" s="179"/>
    </row>
    <row r="1411" spans="1:12" s="35" customFormat="1" ht="14.25" outlineLevel="1">
      <c r="A1411" s="70"/>
      <c r="B1411" s="70"/>
      <c r="C1411" s="69"/>
      <c r="D1411" s="109"/>
      <c r="E1411" s="132"/>
      <c r="F1411" s="202"/>
      <c r="G1411" s="179"/>
      <c r="H1411" s="179"/>
      <c r="I1411" s="179"/>
      <c r="J1411" s="179"/>
      <c r="K1411" s="179"/>
      <c r="L1411" s="179"/>
    </row>
    <row r="1412" spans="1:12" s="35" customFormat="1" ht="14.25" outlineLevel="1">
      <c r="A1412" s="70"/>
      <c r="B1412" s="70"/>
      <c r="C1412" s="69">
        <v>4129</v>
      </c>
      <c r="D1412" s="109" t="s">
        <v>23</v>
      </c>
      <c r="E1412" s="132">
        <v>530</v>
      </c>
      <c r="F1412" s="202"/>
      <c r="G1412" s="179"/>
      <c r="H1412" s="179"/>
      <c r="I1412" s="179"/>
      <c r="J1412" s="179"/>
      <c r="K1412" s="179"/>
      <c r="L1412" s="179"/>
    </row>
    <row r="1413" spans="1:12" s="35" customFormat="1" ht="14.25" outlineLevel="1">
      <c r="A1413" s="70"/>
      <c r="B1413" s="70"/>
      <c r="C1413" s="69"/>
      <c r="D1413" s="109"/>
      <c r="E1413" s="132"/>
      <c r="F1413" s="202"/>
      <c r="G1413" s="179"/>
      <c r="H1413" s="179"/>
      <c r="I1413" s="179"/>
      <c r="J1413" s="179"/>
      <c r="K1413" s="179"/>
      <c r="L1413" s="179"/>
    </row>
    <row r="1414" spans="1:12" s="35" customFormat="1" ht="14.25" outlineLevel="1">
      <c r="A1414" s="70"/>
      <c r="B1414" s="70"/>
      <c r="C1414" s="69">
        <v>4178</v>
      </c>
      <c r="D1414" s="109" t="s">
        <v>168</v>
      </c>
      <c r="E1414" s="132">
        <v>51184</v>
      </c>
      <c r="F1414" s="202"/>
      <c r="G1414" s="179"/>
      <c r="H1414" s="179"/>
      <c r="I1414" s="179"/>
      <c r="J1414" s="179"/>
      <c r="K1414" s="179"/>
      <c r="L1414" s="179"/>
    </row>
    <row r="1415" spans="1:12" s="35" customFormat="1" ht="14.25" outlineLevel="1">
      <c r="A1415" s="70"/>
      <c r="B1415" s="70"/>
      <c r="C1415" s="69"/>
      <c r="D1415" s="109"/>
      <c r="E1415" s="132"/>
      <c r="F1415" s="202"/>
      <c r="G1415" s="179"/>
      <c r="H1415" s="179"/>
      <c r="I1415" s="179"/>
      <c r="J1415" s="179"/>
      <c r="K1415" s="179"/>
      <c r="L1415" s="179"/>
    </row>
    <row r="1416" spans="1:12" s="35" customFormat="1" ht="14.25" outlineLevel="1">
      <c r="A1416" s="70"/>
      <c r="B1416" s="70"/>
      <c r="C1416" s="69">
        <v>4179</v>
      </c>
      <c r="D1416" s="109" t="s">
        <v>168</v>
      </c>
      <c r="E1416" s="132">
        <v>24032</v>
      </c>
      <c r="F1416" s="202"/>
      <c r="G1416" s="179"/>
      <c r="H1416" s="179"/>
      <c r="I1416" s="179"/>
      <c r="J1416" s="179"/>
      <c r="K1416" s="179"/>
      <c r="L1416" s="179"/>
    </row>
    <row r="1417" spans="1:12" s="35" customFormat="1" ht="14.25" outlineLevel="1">
      <c r="A1417" s="70"/>
      <c r="B1417" s="70"/>
      <c r="C1417" s="69"/>
      <c r="D1417" s="109"/>
      <c r="E1417" s="132"/>
      <c r="F1417" s="202"/>
      <c r="G1417" s="179"/>
      <c r="H1417" s="179"/>
      <c r="I1417" s="179"/>
      <c r="J1417" s="179"/>
      <c r="K1417" s="179"/>
      <c r="L1417" s="179"/>
    </row>
    <row r="1418" spans="1:12" s="35" customFormat="1" ht="14.25" outlineLevel="1">
      <c r="A1418" s="70"/>
      <c r="B1418" s="70"/>
      <c r="C1418" s="69">
        <v>4218</v>
      </c>
      <c r="D1418" s="109" t="s">
        <v>14</v>
      </c>
      <c r="E1418" s="132">
        <v>53764</v>
      </c>
      <c r="F1418" s="202"/>
      <c r="G1418" s="179"/>
      <c r="H1418" s="179"/>
      <c r="I1418" s="179"/>
      <c r="J1418" s="179"/>
      <c r="K1418" s="179"/>
      <c r="L1418" s="179"/>
    </row>
    <row r="1419" spans="1:12" s="35" customFormat="1" ht="14.25" outlineLevel="1">
      <c r="A1419" s="70"/>
      <c r="B1419" s="70"/>
      <c r="C1419" s="69"/>
      <c r="D1419" s="109"/>
      <c r="E1419" s="132"/>
      <c r="F1419" s="202"/>
      <c r="G1419" s="179"/>
      <c r="H1419" s="179"/>
      <c r="I1419" s="179"/>
      <c r="J1419" s="179"/>
      <c r="K1419" s="179"/>
      <c r="L1419" s="179"/>
    </row>
    <row r="1420" spans="1:12" s="35" customFormat="1" ht="14.25" outlineLevel="1">
      <c r="A1420" s="70"/>
      <c r="B1420" s="70"/>
      <c r="C1420" s="69">
        <v>4219</v>
      </c>
      <c r="D1420" s="109" t="s">
        <v>14</v>
      </c>
      <c r="E1420" s="132">
        <v>25243</v>
      </c>
      <c r="F1420" s="202"/>
      <c r="G1420" s="179"/>
      <c r="H1420" s="179"/>
      <c r="I1420" s="179"/>
      <c r="J1420" s="179"/>
      <c r="K1420" s="179"/>
      <c r="L1420" s="179"/>
    </row>
    <row r="1421" spans="1:12" s="35" customFormat="1" ht="14.25" outlineLevel="1">
      <c r="A1421" s="70"/>
      <c r="B1421" s="70"/>
      <c r="C1421" s="69"/>
      <c r="D1421" s="109"/>
      <c r="E1421" s="132"/>
      <c r="F1421" s="202"/>
      <c r="G1421" s="179"/>
      <c r="H1421" s="179"/>
      <c r="I1421" s="179"/>
      <c r="J1421" s="179"/>
      <c r="K1421" s="179"/>
      <c r="L1421" s="179"/>
    </row>
    <row r="1422" spans="1:12" s="35" customFormat="1" ht="14.25" outlineLevel="1">
      <c r="A1422" s="70"/>
      <c r="B1422" s="70"/>
      <c r="C1422" s="69">
        <v>4278</v>
      </c>
      <c r="D1422" s="109" t="s">
        <v>32</v>
      </c>
      <c r="E1422" s="132">
        <v>2722</v>
      </c>
      <c r="F1422" s="202"/>
      <c r="G1422" s="179"/>
      <c r="H1422" s="179"/>
      <c r="I1422" s="179"/>
      <c r="J1422" s="179"/>
      <c r="K1422" s="179"/>
      <c r="L1422" s="179"/>
    </row>
    <row r="1423" spans="1:12" s="35" customFormat="1" ht="14.25" outlineLevel="1">
      <c r="A1423" s="70"/>
      <c r="B1423" s="70"/>
      <c r="C1423" s="69"/>
      <c r="D1423" s="109"/>
      <c r="E1423" s="132"/>
      <c r="F1423" s="202"/>
      <c r="G1423" s="179"/>
      <c r="H1423" s="179"/>
      <c r="I1423" s="179"/>
      <c r="J1423" s="179"/>
      <c r="K1423" s="179"/>
      <c r="L1423" s="179"/>
    </row>
    <row r="1424" spans="1:12" s="35" customFormat="1" ht="14.25" outlineLevel="1">
      <c r="A1424" s="70"/>
      <c r="B1424" s="70"/>
      <c r="C1424" s="69">
        <v>4279</v>
      </c>
      <c r="D1424" s="109" t="s">
        <v>32</v>
      </c>
      <c r="E1424" s="132">
        <v>1278</v>
      </c>
      <c r="F1424" s="202"/>
      <c r="G1424" s="179"/>
      <c r="H1424" s="179"/>
      <c r="I1424" s="179"/>
      <c r="J1424" s="179"/>
      <c r="K1424" s="179"/>
      <c r="L1424" s="179"/>
    </row>
    <row r="1425" spans="1:12" s="35" customFormat="1" ht="14.25" outlineLevel="1">
      <c r="A1425" s="70"/>
      <c r="B1425" s="70"/>
      <c r="C1425" s="69"/>
      <c r="D1425" s="109"/>
      <c r="E1425" s="132"/>
      <c r="F1425" s="202"/>
      <c r="G1425" s="179"/>
      <c r="H1425" s="179"/>
      <c r="I1425" s="179"/>
      <c r="J1425" s="179"/>
      <c r="K1425" s="179"/>
      <c r="L1425" s="179"/>
    </row>
    <row r="1426" spans="1:12" s="35" customFormat="1" ht="14.25" outlineLevel="1">
      <c r="A1426" s="70"/>
      <c r="B1426" s="70"/>
      <c r="C1426" s="69">
        <v>4308</v>
      </c>
      <c r="D1426" s="109" t="s">
        <v>36</v>
      </c>
      <c r="E1426" s="132">
        <v>41489</v>
      </c>
      <c r="F1426" s="202"/>
      <c r="G1426" s="179"/>
      <c r="H1426" s="179"/>
      <c r="I1426" s="179"/>
      <c r="J1426" s="179"/>
      <c r="K1426" s="179"/>
      <c r="L1426" s="179"/>
    </row>
    <row r="1427" spans="1:12" s="35" customFormat="1" ht="14.25" outlineLevel="1">
      <c r="A1427" s="70"/>
      <c r="B1427" s="70"/>
      <c r="C1427" s="69"/>
      <c r="D1427" s="109"/>
      <c r="E1427" s="132"/>
      <c r="F1427" s="202"/>
      <c r="G1427" s="179"/>
      <c r="H1427" s="179"/>
      <c r="I1427" s="179"/>
      <c r="J1427" s="179"/>
      <c r="K1427" s="179"/>
      <c r="L1427" s="179"/>
    </row>
    <row r="1428" spans="1:12" s="35" customFormat="1" ht="14.25" outlineLevel="1">
      <c r="A1428" s="70"/>
      <c r="B1428" s="70"/>
      <c r="C1428" s="69">
        <v>4309</v>
      </c>
      <c r="D1428" s="109" t="s">
        <v>36</v>
      </c>
      <c r="E1428" s="132">
        <v>19479</v>
      </c>
      <c r="F1428" s="202"/>
      <c r="G1428" s="179"/>
      <c r="H1428" s="179"/>
      <c r="I1428" s="179"/>
      <c r="J1428" s="179"/>
      <c r="K1428" s="179"/>
      <c r="L1428" s="179"/>
    </row>
    <row r="1429" spans="1:12" s="35" customFormat="1" ht="14.25">
      <c r="A1429" s="70"/>
      <c r="B1429" s="88"/>
      <c r="C1429" s="89"/>
      <c r="D1429" s="95"/>
      <c r="E1429" s="149"/>
      <c r="F1429" s="202"/>
      <c r="G1429" s="179"/>
      <c r="H1429" s="179"/>
      <c r="I1429" s="179"/>
      <c r="J1429" s="179"/>
      <c r="K1429" s="179"/>
      <c r="L1429" s="179"/>
    </row>
    <row r="1430" spans="1:12" s="35" customFormat="1" ht="25.5">
      <c r="A1430" s="70"/>
      <c r="B1430" s="88"/>
      <c r="C1430" s="89"/>
      <c r="D1430" s="95" t="s">
        <v>210</v>
      </c>
      <c r="E1430" s="149">
        <f>SUM(E1432:E1434)</f>
        <v>98104</v>
      </c>
      <c r="F1430" s="202"/>
      <c r="G1430" s="179"/>
      <c r="H1430" s="179"/>
      <c r="I1430" s="179"/>
      <c r="J1430" s="179"/>
      <c r="K1430" s="179"/>
      <c r="L1430" s="179"/>
    </row>
    <row r="1431" spans="1:5" ht="14.25" outlineLevel="1">
      <c r="A1431" s="70"/>
      <c r="B1431" s="70"/>
      <c r="C1431" s="69"/>
      <c r="D1431" s="109"/>
      <c r="E1431" s="147"/>
    </row>
    <row r="1432" spans="1:12" s="35" customFormat="1" ht="25.5" outlineLevel="1">
      <c r="A1432" s="70"/>
      <c r="B1432" s="88"/>
      <c r="C1432" s="89">
        <v>3248</v>
      </c>
      <c r="D1432" s="123" t="s">
        <v>176</v>
      </c>
      <c r="E1432" s="149">
        <v>66760</v>
      </c>
      <c r="F1432" s="202"/>
      <c r="G1432" s="179"/>
      <c r="H1432" s="179"/>
      <c r="I1432" s="179"/>
      <c r="J1432" s="179"/>
      <c r="K1432" s="179"/>
      <c r="L1432" s="179"/>
    </row>
    <row r="1433" spans="1:12" s="35" customFormat="1" ht="14.25" outlineLevel="1">
      <c r="A1433" s="124"/>
      <c r="B1433" s="88"/>
      <c r="C1433" s="89"/>
      <c r="D1433" s="123"/>
      <c r="E1433" s="149"/>
      <c r="F1433" s="202"/>
      <c r="G1433" s="179"/>
      <c r="H1433" s="179"/>
      <c r="I1433" s="179"/>
      <c r="J1433" s="179"/>
      <c r="K1433" s="179"/>
      <c r="L1433" s="179"/>
    </row>
    <row r="1434" spans="1:12" s="35" customFormat="1" ht="25.5" outlineLevel="1">
      <c r="A1434" s="124"/>
      <c r="B1434" s="88"/>
      <c r="C1434" s="89">
        <v>3249</v>
      </c>
      <c r="D1434" s="123" t="s">
        <v>176</v>
      </c>
      <c r="E1434" s="149">
        <v>31344</v>
      </c>
      <c r="F1434" s="202"/>
      <c r="G1434" s="179"/>
      <c r="H1434" s="179"/>
      <c r="I1434" s="179"/>
      <c r="J1434" s="179"/>
      <c r="K1434" s="179"/>
      <c r="L1434" s="179"/>
    </row>
    <row r="1435" spans="1:12" s="35" customFormat="1" ht="14.25">
      <c r="A1435" s="124"/>
      <c r="B1435" s="88"/>
      <c r="C1435" s="89"/>
      <c r="D1435" s="95"/>
      <c r="E1435" s="149"/>
      <c r="F1435" s="202"/>
      <c r="G1435" s="179"/>
      <c r="H1435" s="179"/>
      <c r="I1435" s="179"/>
      <c r="J1435" s="179"/>
      <c r="K1435" s="179"/>
      <c r="L1435" s="179"/>
    </row>
    <row r="1436" spans="1:12" s="35" customFormat="1" ht="14.25">
      <c r="A1436" s="70"/>
      <c r="B1436" s="88"/>
      <c r="C1436" s="89"/>
      <c r="D1436" s="95" t="s">
        <v>211</v>
      </c>
      <c r="E1436" s="149">
        <f>SUM(E1437:E1440)</f>
        <v>16182</v>
      </c>
      <c r="F1436" s="202"/>
      <c r="G1436" s="179"/>
      <c r="H1436" s="179"/>
      <c r="I1436" s="179"/>
      <c r="J1436" s="179"/>
      <c r="K1436" s="179"/>
      <c r="L1436" s="179"/>
    </row>
    <row r="1437" spans="1:5" ht="14.25" outlineLevel="1">
      <c r="A1437" s="70"/>
      <c r="B1437" s="70"/>
      <c r="C1437" s="69"/>
      <c r="D1437" s="109"/>
      <c r="E1437" s="147"/>
    </row>
    <row r="1438" spans="1:12" s="35" customFormat="1" ht="25.5" outlineLevel="1">
      <c r="A1438" s="70"/>
      <c r="B1438" s="88"/>
      <c r="C1438" s="89">
        <v>3248</v>
      </c>
      <c r="D1438" s="123" t="s">
        <v>176</v>
      </c>
      <c r="E1438" s="149">
        <v>11012</v>
      </c>
      <c r="F1438" s="202"/>
      <c r="G1438" s="179"/>
      <c r="H1438" s="179"/>
      <c r="I1438" s="179"/>
      <c r="J1438" s="179"/>
      <c r="K1438" s="179"/>
      <c r="L1438" s="179"/>
    </row>
    <row r="1439" spans="1:12" s="35" customFormat="1" ht="14.25" outlineLevel="1">
      <c r="A1439" s="124"/>
      <c r="B1439" s="88"/>
      <c r="C1439" s="89"/>
      <c r="D1439" s="123"/>
      <c r="E1439" s="149"/>
      <c r="F1439" s="202"/>
      <c r="G1439" s="179"/>
      <c r="H1439" s="179"/>
      <c r="I1439" s="179"/>
      <c r="J1439" s="179"/>
      <c r="K1439" s="179"/>
      <c r="L1439" s="179"/>
    </row>
    <row r="1440" spans="1:12" s="35" customFormat="1" ht="25.5" outlineLevel="1">
      <c r="A1440" s="124"/>
      <c r="B1440" s="88"/>
      <c r="C1440" s="89">
        <v>3249</v>
      </c>
      <c r="D1440" s="123" t="s">
        <v>176</v>
      </c>
      <c r="E1440" s="149">
        <v>5170</v>
      </c>
      <c r="F1440" s="202"/>
      <c r="G1440" s="179"/>
      <c r="H1440" s="179"/>
      <c r="I1440" s="179"/>
      <c r="J1440" s="179"/>
      <c r="K1440" s="179"/>
      <c r="L1440" s="179"/>
    </row>
    <row r="1441" spans="1:12" s="66" customFormat="1" ht="15">
      <c r="A1441" s="85"/>
      <c r="B1441" s="85"/>
      <c r="C1441" s="86"/>
      <c r="D1441" s="95"/>
      <c r="E1441" s="145"/>
      <c r="F1441" s="201"/>
      <c r="G1441" s="175"/>
      <c r="H1441" s="175"/>
      <c r="I1441" s="175"/>
      <c r="J1441" s="175"/>
      <c r="K1441" s="175"/>
      <c r="L1441" s="175"/>
    </row>
    <row r="1442" spans="1:5" ht="25.5">
      <c r="A1442" s="70"/>
      <c r="B1442" s="70"/>
      <c r="C1442" s="69"/>
      <c r="D1442" s="95" t="s">
        <v>238</v>
      </c>
      <c r="E1442" s="131">
        <f>SUM(E1444)</f>
        <v>39440</v>
      </c>
    </row>
    <row r="1443" spans="1:4" ht="14.25">
      <c r="A1443" s="70"/>
      <c r="B1443" s="70"/>
      <c r="C1443" s="69"/>
      <c r="D1443" s="109"/>
    </row>
    <row r="1444" spans="1:5" ht="14.25">
      <c r="A1444" s="70"/>
      <c r="B1444" s="70"/>
      <c r="C1444" s="69">
        <v>3240</v>
      </c>
      <c r="D1444" s="109" t="s">
        <v>157</v>
      </c>
      <c r="E1444" s="147">
        <f>29440+10000</f>
        <v>39440</v>
      </c>
    </row>
    <row r="1445" spans="1:5" ht="14.25">
      <c r="A1445" s="70"/>
      <c r="B1445" s="70"/>
      <c r="C1445" s="69"/>
      <c r="D1445" s="109"/>
      <c r="E1445" s="147"/>
    </row>
    <row r="1446" spans="1:12" s="66" customFormat="1" ht="25.5">
      <c r="A1446" s="85"/>
      <c r="B1446" s="85">
        <v>85446</v>
      </c>
      <c r="C1446" s="86"/>
      <c r="D1446" s="95" t="s">
        <v>123</v>
      </c>
      <c r="E1446" s="145">
        <f>SUM(E1448:E1450)</f>
        <v>6360</v>
      </c>
      <c r="F1446" s="201"/>
      <c r="G1446" s="175"/>
      <c r="H1446" s="175"/>
      <c r="I1446" s="175"/>
      <c r="J1446" s="175"/>
      <c r="K1446" s="175"/>
      <c r="L1446" s="175"/>
    </row>
    <row r="1447" spans="1:12" s="66" customFormat="1" ht="15" outlineLevel="1">
      <c r="A1447" s="85"/>
      <c r="B1447" s="85"/>
      <c r="C1447" s="86"/>
      <c r="D1447" s="95"/>
      <c r="E1447" s="150"/>
      <c r="F1447" s="201"/>
      <c r="G1447" s="175"/>
      <c r="H1447" s="175"/>
      <c r="I1447" s="175"/>
      <c r="J1447" s="175"/>
      <c r="K1447" s="175"/>
      <c r="L1447" s="175"/>
    </row>
    <row r="1448" spans="1:5" ht="14.25" outlineLevel="1">
      <c r="A1448" s="70"/>
      <c r="B1448" s="70"/>
      <c r="C1448" s="69">
        <v>4300</v>
      </c>
      <c r="D1448" s="109" t="s">
        <v>36</v>
      </c>
      <c r="E1448" s="144">
        <v>5210</v>
      </c>
    </row>
    <row r="1449" spans="1:5" ht="14.25" outlineLevel="1">
      <c r="A1449" s="70"/>
      <c r="B1449" s="70"/>
      <c r="C1449" s="69"/>
      <c r="D1449" s="109"/>
      <c r="E1449" s="144"/>
    </row>
    <row r="1450" spans="1:5" ht="14.25" outlineLevel="1">
      <c r="A1450" s="70"/>
      <c r="B1450" s="70"/>
      <c r="C1450" s="69">
        <v>4410</v>
      </c>
      <c r="D1450" s="109" t="s">
        <v>26</v>
      </c>
      <c r="E1450" s="144">
        <v>1150</v>
      </c>
    </row>
    <row r="1451" spans="1:5" ht="14.25" outlineLevel="1">
      <c r="A1451" s="70"/>
      <c r="B1451" s="70"/>
      <c r="C1451" s="69"/>
      <c r="D1451" s="109"/>
      <c r="E1451" s="144"/>
    </row>
    <row r="1452" spans="1:12" s="66" customFormat="1" ht="14.25">
      <c r="A1452" s="85"/>
      <c r="B1452" s="85">
        <v>85495</v>
      </c>
      <c r="C1452" s="86"/>
      <c r="D1452" s="95" t="s">
        <v>48</v>
      </c>
      <c r="E1452" s="132">
        <f>SUM(E1454)</f>
        <v>2370</v>
      </c>
      <c r="F1452" s="201"/>
      <c r="G1452" s="175"/>
      <c r="H1452" s="175"/>
      <c r="I1452" s="175"/>
      <c r="J1452" s="175"/>
      <c r="K1452" s="175"/>
      <c r="L1452" s="175"/>
    </row>
    <row r="1453" spans="1:5" ht="14.25">
      <c r="A1453" s="70"/>
      <c r="B1453" s="70"/>
      <c r="C1453" s="69"/>
      <c r="D1453" s="109"/>
      <c r="E1453" s="132"/>
    </row>
    <row r="1454" spans="1:5" ht="25.5">
      <c r="A1454" s="70"/>
      <c r="B1454" s="70"/>
      <c r="C1454" s="69">
        <v>4440</v>
      </c>
      <c r="D1454" s="109" t="s">
        <v>28</v>
      </c>
      <c r="E1454" s="132">
        <v>2370</v>
      </c>
    </row>
    <row r="1455" spans="1:5" ht="14.25">
      <c r="A1455" s="70"/>
      <c r="B1455" s="70"/>
      <c r="C1455" s="69"/>
      <c r="D1455" s="109"/>
      <c r="E1455" s="132"/>
    </row>
    <row r="1456" spans="1:12" s="92" customFormat="1" ht="25.5">
      <c r="A1456" s="73">
        <v>921</v>
      </c>
      <c r="B1456" s="73"/>
      <c r="C1456" s="74"/>
      <c r="D1456" s="114" t="s">
        <v>138</v>
      </c>
      <c r="E1456" s="135">
        <f>E1466+E1458</f>
        <v>92000</v>
      </c>
      <c r="F1456" s="196"/>
      <c r="G1456" s="162"/>
      <c r="H1456" s="162"/>
      <c r="I1456" s="162"/>
      <c r="J1456" s="162"/>
      <c r="K1456" s="162"/>
      <c r="L1456" s="162"/>
    </row>
    <row r="1457" spans="1:5" ht="14.25" outlineLevel="1">
      <c r="A1457" s="75"/>
      <c r="B1457" s="75"/>
      <c r="C1457" s="76"/>
      <c r="D1457" s="113"/>
      <c r="E1457" s="21"/>
    </row>
    <row r="1458" spans="1:12" s="91" customFormat="1" ht="15" outlineLevel="1">
      <c r="A1458" s="77"/>
      <c r="B1458" s="77">
        <v>92116</v>
      </c>
      <c r="C1458" s="78"/>
      <c r="D1458" s="112" t="s">
        <v>139</v>
      </c>
      <c r="E1458" s="139">
        <f>SUM(E1459:E1464)</f>
        <v>61100</v>
      </c>
      <c r="F1458" s="197"/>
      <c r="G1458" s="161"/>
      <c r="H1458" s="161"/>
      <c r="I1458" s="161"/>
      <c r="J1458" s="161"/>
      <c r="K1458" s="161"/>
      <c r="L1458" s="161"/>
    </row>
    <row r="1459" spans="1:5" ht="14.25" outlineLevel="2">
      <c r="A1459" s="75"/>
      <c r="B1459" s="75"/>
      <c r="C1459" s="76"/>
      <c r="D1459" s="113"/>
      <c r="E1459" s="21"/>
    </row>
    <row r="1460" spans="1:5" ht="63.75" outlineLevel="2">
      <c r="A1460" s="75"/>
      <c r="B1460" s="75"/>
      <c r="C1460" s="76">
        <v>2310</v>
      </c>
      <c r="D1460" s="109" t="s">
        <v>158</v>
      </c>
      <c r="E1460" s="21">
        <v>57000</v>
      </c>
    </row>
    <row r="1461" spans="1:5" ht="14.25" outlineLevel="2">
      <c r="A1461" s="75"/>
      <c r="B1461" s="75"/>
      <c r="C1461" s="76"/>
      <c r="D1461" s="109"/>
      <c r="E1461" s="21"/>
    </row>
    <row r="1462" spans="1:5" ht="14.25" outlineLevel="2">
      <c r="A1462" s="75"/>
      <c r="B1462" s="75"/>
      <c r="C1462" s="76">
        <v>4210</v>
      </c>
      <c r="D1462" s="113" t="s">
        <v>14</v>
      </c>
      <c r="E1462" s="21">
        <v>3000</v>
      </c>
    </row>
    <row r="1463" spans="1:5" ht="14.25" outlineLevel="2">
      <c r="A1463" s="75"/>
      <c r="B1463" s="75"/>
      <c r="C1463" s="76"/>
      <c r="D1463" s="113"/>
      <c r="E1463" s="21"/>
    </row>
    <row r="1464" spans="1:5" ht="14.25">
      <c r="A1464" s="70"/>
      <c r="B1464" s="70"/>
      <c r="C1464" s="69">
        <v>4300</v>
      </c>
      <c r="D1464" s="109" t="s">
        <v>36</v>
      </c>
      <c r="E1464" s="144">
        <v>1100</v>
      </c>
    </row>
    <row r="1465" spans="1:5" ht="14.25" outlineLevel="1">
      <c r="A1465" s="75"/>
      <c r="B1465" s="75"/>
      <c r="C1465" s="76"/>
      <c r="D1465" s="113"/>
      <c r="E1465" s="21"/>
    </row>
    <row r="1466" spans="1:12" s="91" customFormat="1" ht="15" outlineLevel="1">
      <c r="A1466" s="77"/>
      <c r="B1466" s="77">
        <v>92195</v>
      </c>
      <c r="C1466" s="78"/>
      <c r="D1466" s="112" t="s">
        <v>48</v>
      </c>
      <c r="E1466" s="139">
        <f>SUM(E1468:E1472)</f>
        <v>30900</v>
      </c>
      <c r="F1466" s="197"/>
      <c r="G1466" s="161"/>
      <c r="H1466" s="161"/>
      <c r="I1466" s="161"/>
      <c r="J1466" s="161"/>
      <c r="K1466" s="161"/>
      <c r="L1466" s="161"/>
    </row>
    <row r="1467" spans="1:12" s="91" customFormat="1" ht="15" outlineLevel="2">
      <c r="A1467" s="77"/>
      <c r="B1467" s="77"/>
      <c r="C1467" s="78"/>
      <c r="D1467" s="112"/>
      <c r="E1467" s="139"/>
      <c r="F1467" s="197"/>
      <c r="G1467" s="161"/>
      <c r="H1467" s="161"/>
      <c r="I1467" s="161"/>
      <c r="J1467" s="161"/>
      <c r="K1467" s="161"/>
      <c r="L1467" s="161"/>
    </row>
    <row r="1468" spans="1:5" ht="14.25" outlineLevel="2">
      <c r="A1468" s="75"/>
      <c r="B1468" s="75"/>
      <c r="C1468" s="76">
        <v>4210</v>
      </c>
      <c r="D1468" s="113" t="s">
        <v>14</v>
      </c>
      <c r="E1468" s="21">
        <v>26000</v>
      </c>
    </row>
    <row r="1469" spans="1:5" ht="14.25" outlineLevel="2">
      <c r="A1469" s="75"/>
      <c r="B1469" s="75"/>
      <c r="C1469" s="76"/>
      <c r="D1469" s="113"/>
      <c r="E1469" s="21"/>
    </row>
    <row r="1470" spans="1:5" ht="14.25" outlineLevel="2">
      <c r="A1470" s="75"/>
      <c r="B1470" s="75"/>
      <c r="C1470" s="76">
        <v>4170</v>
      </c>
      <c r="D1470" s="113" t="s">
        <v>167</v>
      </c>
      <c r="E1470" s="21">
        <v>1400</v>
      </c>
    </row>
    <row r="1471" spans="1:5" ht="14.25" outlineLevel="2">
      <c r="A1471" s="75"/>
      <c r="B1471" s="75"/>
      <c r="C1471" s="76"/>
      <c r="D1471" s="113"/>
      <c r="E1471" s="21"/>
    </row>
    <row r="1472" spans="1:5" ht="14.25" outlineLevel="2">
      <c r="A1472" s="75"/>
      <c r="B1472" s="75"/>
      <c r="C1472" s="76">
        <v>4300</v>
      </c>
      <c r="D1472" s="113" t="s">
        <v>36</v>
      </c>
      <c r="E1472" s="21">
        <f>15500-12000</f>
        <v>3500</v>
      </c>
    </row>
    <row r="1473" spans="1:5" ht="14.25" outlineLevel="2">
      <c r="A1473" s="75"/>
      <c r="B1473" s="75"/>
      <c r="C1473" s="76"/>
      <c r="D1473" s="113"/>
      <c r="E1473" s="21"/>
    </row>
    <row r="1474" spans="1:5" ht="14.25">
      <c r="A1474" s="75"/>
      <c r="B1474" s="75"/>
      <c r="C1474" s="113" t="s">
        <v>37</v>
      </c>
      <c r="D1474" s="90"/>
      <c r="E1474" s="21"/>
    </row>
    <row r="1475" spans="1:5" ht="14.25">
      <c r="A1475" s="75"/>
      <c r="B1475" s="75"/>
      <c r="C1475" s="78"/>
      <c r="D1475" s="112" t="s">
        <v>208</v>
      </c>
      <c r="E1475" s="21">
        <f>SUM(E1477:E1479)</f>
        <v>24000</v>
      </c>
    </row>
    <row r="1476" spans="1:5" ht="14.25" outlineLevel="1">
      <c r="A1476" s="75"/>
      <c r="B1476" s="75"/>
      <c r="C1476" s="76"/>
      <c r="D1476" s="113"/>
      <c r="E1476" s="21"/>
    </row>
    <row r="1477" spans="1:5" ht="14.25" outlineLevel="1">
      <c r="A1477" s="75"/>
      <c r="B1477" s="75"/>
      <c r="C1477" s="76">
        <v>4210</v>
      </c>
      <c r="D1477" s="113" t="s">
        <v>14</v>
      </c>
      <c r="E1477" s="21">
        <v>22000</v>
      </c>
    </row>
    <row r="1478" spans="1:5" ht="14.25" outlineLevel="1">
      <c r="A1478" s="75"/>
      <c r="B1478" s="75"/>
      <c r="C1478" s="76"/>
      <c r="D1478" s="113"/>
      <c r="E1478" s="21"/>
    </row>
    <row r="1479" spans="1:5" ht="14.25" outlineLevel="1">
      <c r="A1479" s="75"/>
      <c r="B1479" s="75"/>
      <c r="C1479" s="76">
        <v>4300</v>
      </c>
      <c r="D1479" s="113" t="s">
        <v>36</v>
      </c>
      <c r="E1479" s="21">
        <v>2000</v>
      </c>
    </row>
    <row r="1480" spans="1:5" ht="11.25" customHeight="1">
      <c r="A1480" s="75"/>
      <c r="B1480" s="75"/>
      <c r="C1480" s="76"/>
      <c r="D1480" s="113"/>
      <c r="E1480" s="21"/>
    </row>
    <row r="1481" spans="1:5" ht="14.25">
      <c r="A1481" s="75"/>
      <c r="B1481" s="75"/>
      <c r="C1481" s="78"/>
      <c r="D1481" s="112" t="s">
        <v>212</v>
      </c>
      <c r="E1481" s="21">
        <f>SUM(E1483)</f>
        <v>2000</v>
      </c>
    </row>
    <row r="1482" spans="1:5" ht="14.25">
      <c r="A1482" s="75"/>
      <c r="B1482" s="75"/>
      <c r="C1482" s="76"/>
      <c r="D1482" s="113"/>
      <c r="E1482" s="21"/>
    </row>
    <row r="1483" spans="1:5" ht="14.25">
      <c r="A1483" s="75"/>
      <c r="B1483" s="75"/>
      <c r="C1483" s="76">
        <v>4210</v>
      </c>
      <c r="D1483" s="113" t="s">
        <v>14</v>
      </c>
      <c r="E1483" s="21">
        <v>2000</v>
      </c>
    </row>
    <row r="1484" spans="1:5" ht="14.25">
      <c r="A1484" s="75"/>
      <c r="B1484" s="75"/>
      <c r="C1484" s="76"/>
      <c r="D1484" s="113"/>
      <c r="E1484" s="21"/>
    </row>
    <row r="1485" spans="1:5" ht="25.5">
      <c r="A1485" s="75"/>
      <c r="C1485" s="77"/>
      <c r="D1485" s="112" t="s">
        <v>213</v>
      </c>
      <c r="E1485" s="136">
        <f>SUM(E1486:E1491)</f>
        <v>4900</v>
      </c>
    </row>
    <row r="1486" spans="1:5" ht="14.25" outlineLevel="1">
      <c r="A1486" s="75"/>
      <c r="C1486" s="77"/>
      <c r="D1486" s="112"/>
      <c r="E1486" s="136"/>
    </row>
    <row r="1487" spans="1:5" ht="14.25" outlineLevel="1">
      <c r="A1487" s="75"/>
      <c r="B1487" s="75"/>
      <c r="C1487" s="76">
        <v>4210</v>
      </c>
      <c r="D1487" s="113" t="s">
        <v>14</v>
      </c>
      <c r="E1487" s="146">
        <v>2000</v>
      </c>
    </row>
    <row r="1488" spans="1:5" ht="14.25" outlineLevel="1">
      <c r="A1488" s="75"/>
      <c r="B1488" s="75"/>
      <c r="C1488" s="76"/>
      <c r="D1488" s="113"/>
      <c r="E1488" s="146"/>
    </row>
    <row r="1489" spans="1:5" ht="14.25" outlineLevel="2">
      <c r="A1489" s="75"/>
      <c r="B1489" s="75"/>
      <c r="C1489" s="76">
        <v>4170</v>
      </c>
      <c r="D1489" s="113" t="s">
        <v>167</v>
      </c>
      <c r="E1489" s="21">
        <v>1400</v>
      </c>
    </row>
    <row r="1490" spans="1:5" ht="14.25" outlineLevel="2">
      <c r="A1490" s="75"/>
      <c r="B1490" s="75"/>
      <c r="C1490" s="76"/>
      <c r="D1490" s="113"/>
      <c r="E1490" s="21"/>
    </row>
    <row r="1491" spans="1:5" ht="14.25" outlineLevel="1">
      <c r="A1491" s="75"/>
      <c r="B1491" s="75"/>
      <c r="C1491" s="76">
        <v>4300</v>
      </c>
      <c r="D1491" s="113" t="s">
        <v>143</v>
      </c>
      <c r="E1491" s="146">
        <v>1500</v>
      </c>
    </row>
    <row r="1492" spans="1:5" ht="12" customHeight="1">
      <c r="A1492" s="75"/>
      <c r="B1492" s="75"/>
      <c r="C1492" s="76"/>
      <c r="D1492" s="113"/>
      <c r="E1492" s="21"/>
    </row>
    <row r="1493" spans="1:12" s="92" customFormat="1" ht="15">
      <c r="A1493" s="73">
        <v>926</v>
      </c>
      <c r="B1493" s="73"/>
      <c r="C1493" s="74"/>
      <c r="D1493" s="114" t="s">
        <v>140</v>
      </c>
      <c r="E1493" s="135">
        <f>SUM(E1494:E1495)</f>
        <v>24000</v>
      </c>
      <c r="F1493" s="196"/>
      <c r="G1493" s="162"/>
      <c r="H1493" s="162"/>
      <c r="I1493" s="162"/>
      <c r="J1493" s="162"/>
      <c r="K1493" s="162"/>
      <c r="L1493" s="162"/>
    </row>
    <row r="1494" spans="1:5" ht="14.25" outlineLevel="1">
      <c r="A1494" s="75"/>
      <c r="B1494" s="75"/>
      <c r="C1494" s="76"/>
      <c r="D1494" s="113"/>
      <c r="E1494" s="21"/>
    </row>
    <row r="1495" spans="1:12" s="91" customFormat="1" ht="25.5" outlineLevel="1">
      <c r="A1495" s="77"/>
      <c r="B1495" s="77">
        <v>92605</v>
      </c>
      <c r="C1495" s="78"/>
      <c r="D1495" s="112" t="s">
        <v>141</v>
      </c>
      <c r="E1495" s="139">
        <f>SUM(E1497:E1503)</f>
        <v>24000</v>
      </c>
      <c r="F1495" s="197"/>
      <c r="G1495" s="161"/>
      <c r="H1495" s="161"/>
      <c r="I1495" s="161"/>
      <c r="J1495" s="161"/>
      <c r="K1495" s="161"/>
      <c r="L1495" s="161"/>
    </row>
    <row r="1496" spans="1:12" s="91" customFormat="1" ht="15" outlineLevel="2">
      <c r="A1496" s="77"/>
      <c r="B1496" s="77"/>
      <c r="C1496" s="78"/>
      <c r="D1496" s="112"/>
      <c r="E1496" s="139"/>
      <c r="F1496" s="197"/>
      <c r="G1496" s="161"/>
      <c r="H1496" s="161"/>
      <c r="I1496" s="161"/>
      <c r="J1496" s="161"/>
      <c r="K1496" s="161"/>
      <c r="L1496" s="161"/>
    </row>
    <row r="1497" spans="1:5" ht="14.25" outlineLevel="2">
      <c r="A1497" s="75"/>
      <c r="B1497" s="75"/>
      <c r="C1497" s="76">
        <v>4210</v>
      </c>
      <c r="D1497" s="113" t="s">
        <v>14</v>
      </c>
      <c r="E1497" s="21">
        <v>20000</v>
      </c>
    </row>
    <row r="1498" spans="1:5" ht="14.25" outlineLevel="2">
      <c r="A1498" s="75"/>
      <c r="B1498" s="75"/>
      <c r="C1498" s="76"/>
      <c r="D1498" s="113"/>
      <c r="E1498" s="21"/>
    </row>
    <row r="1499" spans="1:5" ht="14.25" outlineLevel="2">
      <c r="A1499" s="75"/>
      <c r="B1499" s="75"/>
      <c r="C1499" s="76">
        <v>4170</v>
      </c>
      <c r="D1499" s="113" t="s">
        <v>167</v>
      </c>
      <c r="E1499" s="21">
        <v>1500</v>
      </c>
    </row>
    <row r="1500" spans="1:5" ht="14.25" outlineLevel="2">
      <c r="A1500" s="75"/>
      <c r="B1500" s="75"/>
      <c r="C1500" s="76"/>
      <c r="D1500" s="113"/>
      <c r="E1500" s="21"/>
    </row>
    <row r="1501" spans="1:5" ht="14.25" outlineLevel="2">
      <c r="A1501" s="75"/>
      <c r="B1501" s="75"/>
      <c r="C1501" s="76">
        <v>4300</v>
      </c>
      <c r="D1501" s="113" t="s">
        <v>36</v>
      </c>
      <c r="E1501" s="21">
        <v>1500</v>
      </c>
    </row>
    <row r="1502" spans="1:5" ht="14.25" outlineLevel="2">
      <c r="A1502" s="75"/>
      <c r="B1502" s="75"/>
      <c r="C1502" s="76"/>
      <c r="D1502" s="113"/>
      <c r="E1502" s="21"/>
    </row>
    <row r="1503" spans="1:5" ht="14.25" outlineLevel="2">
      <c r="A1503" s="75"/>
      <c r="B1503" s="75"/>
      <c r="C1503" s="76">
        <v>4410</v>
      </c>
      <c r="D1503" s="109" t="s">
        <v>26</v>
      </c>
      <c r="E1503" s="21">
        <v>1000</v>
      </c>
    </row>
    <row r="1504" spans="1:5" ht="14.25">
      <c r="A1504" s="75"/>
      <c r="B1504" s="75"/>
      <c r="C1504" s="76"/>
      <c r="D1504" s="113"/>
      <c r="E1504" s="21"/>
    </row>
    <row r="1505" spans="1:5" ht="14.25">
      <c r="A1505" s="75"/>
      <c r="B1505" s="75"/>
      <c r="C1505" s="113" t="s">
        <v>37</v>
      </c>
      <c r="D1505" s="90"/>
      <c r="E1505" s="21"/>
    </row>
    <row r="1506" spans="1:5" ht="14.25">
      <c r="A1506" s="75"/>
      <c r="B1506" s="75"/>
      <c r="C1506" s="78"/>
      <c r="D1506" s="112" t="s">
        <v>231</v>
      </c>
      <c r="E1506" s="21">
        <f>SUM(E1508:E1514)</f>
        <v>19500</v>
      </c>
    </row>
    <row r="1507" spans="1:5" ht="14.25" outlineLevel="1">
      <c r="A1507" s="75"/>
      <c r="B1507" s="75"/>
      <c r="C1507" s="76"/>
      <c r="D1507" s="113"/>
      <c r="E1507" s="21"/>
    </row>
    <row r="1508" spans="1:5" ht="14.25" outlineLevel="1">
      <c r="A1508" s="75"/>
      <c r="B1508" s="75"/>
      <c r="C1508" s="76">
        <v>4210</v>
      </c>
      <c r="D1508" s="113" t="s">
        <v>14</v>
      </c>
      <c r="E1508" s="21">
        <v>15500</v>
      </c>
    </row>
    <row r="1509" spans="1:5" ht="14.25" outlineLevel="1">
      <c r="A1509" s="75"/>
      <c r="B1509" s="75"/>
      <c r="C1509" s="76"/>
      <c r="D1509" s="113"/>
      <c r="E1509" s="21"/>
    </row>
    <row r="1510" spans="1:5" ht="14.25" outlineLevel="1">
      <c r="A1510" s="75"/>
      <c r="B1510" s="75"/>
      <c r="C1510" s="76">
        <v>4170</v>
      </c>
      <c r="D1510" s="113" t="s">
        <v>167</v>
      </c>
      <c r="E1510" s="21">
        <v>1500</v>
      </c>
    </row>
    <row r="1511" spans="1:5" ht="14.25" outlineLevel="1">
      <c r="A1511" s="75"/>
      <c r="B1511" s="75"/>
      <c r="C1511" s="76"/>
      <c r="D1511" s="113"/>
      <c r="E1511" s="21"/>
    </row>
    <row r="1512" spans="1:5" ht="14.25" outlineLevel="1">
      <c r="A1512" s="75"/>
      <c r="B1512" s="75"/>
      <c r="C1512" s="76">
        <v>4300</v>
      </c>
      <c r="D1512" s="113" t="s">
        <v>36</v>
      </c>
      <c r="E1512" s="21">
        <v>1500</v>
      </c>
    </row>
    <row r="1513" spans="1:5" ht="14.25" outlineLevel="1">
      <c r="A1513" s="75"/>
      <c r="B1513" s="75"/>
      <c r="C1513" s="76"/>
      <c r="D1513" s="113"/>
      <c r="E1513" s="21"/>
    </row>
    <row r="1514" spans="1:5" ht="14.25" outlineLevel="1">
      <c r="A1514" s="75"/>
      <c r="B1514" s="75"/>
      <c r="C1514" s="76">
        <v>4410</v>
      </c>
      <c r="D1514" s="109" t="s">
        <v>26</v>
      </c>
      <c r="E1514" s="21">
        <v>1000</v>
      </c>
    </row>
    <row r="1515" spans="1:5" ht="14.25">
      <c r="A1515" s="75"/>
      <c r="B1515" s="75"/>
      <c r="C1515" s="76"/>
      <c r="D1515" s="109"/>
      <c r="E1515" s="21"/>
    </row>
    <row r="1516" spans="1:5" ht="14.25">
      <c r="A1516" s="75"/>
      <c r="B1516" s="75"/>
      <c r="C1516" s="78"/>
      <c r="D1516" s="112" t="s">
        <v>214</v>
      </c>
      <c r="E1516" s="21">
        <f>SUM(E1518)</f>
        <v>3500</v>
      </c>
    </row>
    <row r="1517" spans="1:5" ht="14.25">
      <c r="A1517" s="75"/>
      <c r="B1517" s="75"/>
      <c r="C1517" s="76"/>
      <c r="D1517" s="113"/>
      <c r="E1517" s="21"/>
    </row>
    <row r="1518" spans="1:5" ht="14.25">
      <c r="A1518" s="75"/>
      <c r="B1518" s="75"/>
      <c r="C1518" s="76">
        <v>4210</v>
      </c>
      <c r="D1518" s="113" t="s">
        <v>14</v>
      </c>
      <c r="E1518" s="21">
        <v>3500</v>
      </c>
    </row>
    <row r="1519" spans="1:5" ht="14.25">
      <c r="A1519" s="75"/>
      <c r="B1519" s="75"/>
      <c r="C1519" s="76"/>
      <c r="D1519" s="113"/>
      <c r="E1519" s="21"/>
    </row>
    <row r="1520" spans="1:5" ht="14.25">
      <c r="A1520" s="75"/>
      <c r="B1520" s="75"/>
      <c r="C1520" s="78"/>
      <c r="D1520" s="112" t="s">
        <v>232</v>
      </c>
      <c r="E1520" s="21">
        <f>SUM(E1522)</f>
        <v>1000</v>
      </c>
    </row>
    <row r="1521" spans="1:5" ht="14.25">
      <c r="A1521" s="75"/>
      <c r="B1521" s="75"/>
      <c r="C1521" s="76"/>
      <c r="D1521" s="113"/>
      <c r="E1521" s="21"/>
    </row>
    <row r="1522" spans="1:5" ht="14.25">
      <c r="A1522" s="75"/>
      <c r="B1522" s="75"/>
      <c r="C1522" s="76">
        <v>4210</v>
      </c>
      <c r="D1522" s="113" t="s">
        <v>14</v>
      </c>
      <c r="E1522" s="21">
        <v>1000</v>
      </c>
    </row>
    <row r="1523" spans="1:5" ht="14.25">
      <c r="A1523" s="75"/>
      <c r="B1523" s="75"/>
      <c r="C1523" s="76"/>
      <c r="D1523" s="113"/>
      <c r="E1523" s="21"/>
    </row>
    <row r="1524" spans="1:12" s="92" customFormat="1" ht="15">
      <c r="A1524" s="81"/>
      <c r="B1524" s="81"/>
      <c r="C1524" s="87"/>
      <c r="D1524" s="121" t="s">
        <v>58</v>
      </c>
      <c r="E1524" s="143">
        <f>E8+E14+E24+E108+E134+E181+E279+E291+E297+E1138+E720+E697+E307+E1206+E1456+E1493+E677</f>
        <v>49773009</v>
      </c>
      <c r="F1524" s="196">
        <f>SUM(F7:F1523)</f>
        <v>16532190</v>
      </c>
      <c r="G1524" s="162"/>
      <c r="H1524" s="162"/>
      <c r="I1524" s="162"/>
      <c r="J1524" s="162"/>
      <c r="K1524" s="162"/>
      <c r="L1524" s="162"/>
    </row>
    <row r="1525" spans="1:12" s="92" customFormat="1" ht="15">
      <c r="A1525" s="81"/>
      <c r="B1525" s="81"/>
      <c r="C1525" s="87"/>
      <c r="D1525" s="121"/>
      <c r="E1525" s="143"/>
      <c r="F1525" s="196"/>
      <c r="G1525" s="162"/>
      <c r="H1525" s="162"/>
      <c r="I1525" s="162"/>
      <c r="J1525" s="162"/>
      <c r="K1525" s="162"/>
      <c r="L1525" s="162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9" customWidth="1"/>
  </cols>
  <sheetData>
    <row r="1" spans="1:7" ht="15">
      <c r="A1" s="64" t="s">
        <v>86</v>
      </c>
      <c r="B1" s="21"/>
      <c r="C1" s="1"/>
      <c r="D1" s="1"/>
      <c r="E1" s="1"/>
      <c r="F1" s="3"/>
      <c r="G1" s="48"/>
    </row>
    <row r="2" spans="1:7" ht="15.75" thickBot="1">
      <c r="A2" s="36"/>
      <c r="B2" s="20"/>
      <c r="C2" s="2"/>
      <c r="D2" s="2"/>
      <c r="E2" s="2"/>
      <c r="F2" s="4"/>
      <c r="G2" s="49"/>
    </row>
    <row r="3" spans="1:7" ht="63">
      <c r="A3" s="37" t="s">
        <v>66</v>
      </c>
      <c r="B3" s="22" t="s">
        <v>65</v>
      </c>
      <c r="C3" s="8" t="s">
        <v>68</v>
      </c>
      <c r="D3" s="8" t="s">
        <v>20</v>
      </c>
      <c r="E3" s="8" t="s">
        <v>22</v>
      </c>
      <c r="F3" s="8" t="s">
        <v>23</v>
      </c>
      <c r="G3" s="50" t="s">
        <v>67</v>
      </c>
    </row>
    <row r="4" spans="1:7" ht="16.5" thickBot="1">
      <c r="A4" s="38"/>
      <c r="B4" s="32"/>
      <c r="C4" s="9"/>
      <c r="D4" s="10"/>
      <c r="E4" s="10"/>
      <c r="F4" s="10"/>
      <c r="G4" s="51"/>
    </row>
    <row r="5" spans="1:7" ht="30">
      <c r="A5" s="39">
        <v>600</v>
      </c>
      <c r="B5" s="63" t="s">
        <v>17</v>
      </c>
      <c r="C5" s="11"/>
      <c r="D5" s="12"/>
      <c r="E5" s="12"/>
      <c r="F5" s="12"/>
      <c r="G5" s="52"/>
    </row>
    <row r="6" spans="1:7" ht="15.75">
      <c r="A6" s="39"/>
      <c r="B6" s="63"/>
      <c r="C6" s="11"/>
      <c r="D6" s="12"/>
      <c r="E6" s="12"/>
      <c r="F6" s="12"/>
      <c r="G6" s="52"/>
    </row>
    <row r="7" spans="1:7" ht="28.5">
      <c r="A7" s="40">
        <v>60014</v>
      </c>
      <c r="B7" s="23" t="s">
        <v>18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2">
        <f>SUM(D7:F7)</f>
        <v>9385.74</v>
      </c>
    </row>
    <row r="8" spans="1:7" ht="15.75">
      <c r="A8" s="41"/>
      <c r="B8" s="24"/>
      <c r="C8" s="13"/>
      <c r="D8" s="12"/>
      <c r="E8" s="12"/>
      <c r="F8" s="12"/>
      <c r="G8" s="52"/>
    </row>
    <row r="9" spans="1:7" ht="30">
      <c r="A9" s="39">
        <v>750</v>
      </c>
      <c r="B9" s="63" t="s">
        <v>40</v>
      </c>
      <c r="C9" s="14"/>
      <c r="D9" s="12"/>
      <c r="E9" s="12"/>
      <c r="F9" s="12"/>
      <c r="G9" s="52"/>
    </row>
    <row r="10" spans="1:7" ht="15.75">
      <c r="A10" s="41"/>
      <c r="B10" s="25"/>
      <c r="C10" s="15"/>
      <c r="D10" s="12"/>
      <c r="E10" s="12"/>
      <c r="F10" s="12"/>
      <c r="G10" s="52"/>
    </row>
    <row r="11" spans="1:7" ht="15.75">
      <c r="A11" s="40">
        <v>75011</v>
      </c>
      <c r="B11" s="23" t="s">
        <v>41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2">
        <f>SUM(D11:F11)</f>
        <v>3140.6130000000003</v>
      </c>
    </row>
    <row r="12" spans="1:7" ht="15.75">
      <c r="A12" s="41"/>
      <c r="B12" s="24"/>
      <c r="C12" s="13"/>
      <c r="D12" s="12"/>
      <c r="E12" s="12"/>
      <c r="F12" s="12"/>
      <c r="G12" s="52"/>
    </row>
    <row r="13" spans="1:7" ht="15.75">
      <c r="A13" s="40">
        <v>75020</v>
      </c>
      <c r="B13" s="23" t="s">
        <v>44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2">
        <f>SUM(D13:F13)</f>
        <v>48276.396</v>
      </c>
    </row>
    <row r="14" spans="1:7" ht="15.75">
      <c r="A14" s="40"/>
      <c r="B14" s="23"/>
      <c r="C14" s="17"/>
      <c r="D14" s="12"/>
      <c r="E14" s="12"/>
      <c r="F14" s="12"/>
      <c r="G14" s="52"/>
    </row>
    <row r="15" spans="1:7" ht="30">
      <c r="A15" s="40">
        <v>801</v>
      </c>
      <c r="B15" s="63" t="s">
        <v>87</v>
      </c>
      <c r="C15" s="17"/>
      <c r="D15" s="12"/>
      <c r="E15" s="12"/>
      <c r="F15" s="12"/>
      <c r="G15" s="52"/>
    </row>
    <row r="16" spans="1:7" ht="15.75">
      <c r="A16" s="40"/>
      <c r="B16" s="33"/>
      <c r="C16" s="17"/>
      <c r="D16" s="12"/>
      <c r="E16" s="12"/>
      <c r="F16" s="12"/>
      <c r="G16" s="52"/>
    </row>
    <row r="17" spans="1:7" ht="15.75">
      <c r="A17" s="40"/>
      <c r="B17" s="24" t="s">
        <v>69</v>
      </c>
      <c r="C17" s="13">
        <v>88759</v>
      </c>
      <c r="D17" s="12"/>
      <c r="E17" s="12">
        <f>D17*17.88%</f>
        <v>0</v>
      </c>
      <c r="F17" s="12">
        <f>D17*2.45%</f>
        <v>0</v>
      </c>
      <c r="G17" s="52">
        <f>SUM(D17:F17)</f>
        <v>0</v>
      </c>
    </row>
    <row r="18" spans="1:7" ht="15.75">
      <c r="A18" s="40"/>
      <c r="B18" s="24" t="s">
        <v>70</v>
      </c>
      <c r="C18" s="13">
        <v>290040</v>
      </c>
      <c r="D18" s="12"/>
      <c r="E18" s="12">
        <f>D18*17.88%</f>
        <v>0</v>
      </c>
      <c r="F18" s="12">
        <f>D18*2.45%</f>
        <v>0</v>
      </c>
      <c r="G18" s="52">
        <f>SUM(D18:F18)</f>
        <v>0</v>
      </c>
    </row>
    <row r="19" spans="1:7" ht="28.5">
      <c r="A19" s="42">
        <v>80132</v>
      </c>
      <c r="B19" s="26" t="s">
        <v>72</v>
      </c>
      <c r="C19" s="17">
        <v>19560</v>
      </c>
      <c r="D19" s="12"/>
      <c r="E19" s="12">
        <f>D19*17.88%</f>
        <v>0</v>
      </c>
      <c r="F19" s="12">
        <f>D19*2.45%</f>
        <v>0</v>
      </c>
      <c r="G19" s="52">
        <f>SUM(D19:F19)</f>
        <v>0</v>
      </c>
    </row>
    <row r="20" spans="1:7" ht="54.75" customHeight="1">
      <c r="A20" s="40">
        <v>80195</v>
      </c>
      <c r="B20" s="24" t="s">
        <v>71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2">
        <f>SUM(D20:F20)</f>
        <v>673.848</v>
      </c>
    </row>
    <row r="21" spans="1:7" ht="15.75">
      <c r="A21" s="41"/>
      <c r="B21" s="24"/>
      <c r="C21" s="13"/>
      <c r="D21" s="12"/>
      <c r="E21" s="12"/>
      <c r="F21" s="12"/>
      <c r="G21" s="52"/>
    </row>
    <row r="22" spans="1:7" ht="15.75">
      <c r="A22" s="43">
        <v>833</v>
      </c>
      <c r="B22" s="62" t="s">
        <v>88</v>
      </c>
      <c r="C22" s="12"/>
      <c r="D22" s="12"/>
      <c r="E22" s="12"/>
      <c r="F22" s="6"/>
      <c r="G22" s="53"/>
    </row>
    <row r="23" spans="1:7" ht="15">
      <c r="A23" s="43"/>
      <c r="B23" s="27"/>
      <c r="C23" s="12"/>
      <c r="D23" s="12"/>
      <c r="E23" s="12"/>
      <c r="F23" s="6"/>
      <c r="G23" s="53"/>
    </row>
    <row r="24" spans="1:7" ht="28.5">
      <c r="A24" s="44">
        <v>85301</v>
      </c>
      <c r="B24" s="24" t="s">
        <v>73</v>
      </c>
      <c r="C24" s="12"/>
      <c r="D24" s="12"/>
      <c r="E24" s="12"/>
      <c r="F24" s="6" t="s">
        <v>74</v>
      </c>
      <c r="G24" s="54">
        <v>9370</v>
      </c>
    </row>
    <row r="25" spans="1:7" ht="15">
      <c r="A25" s="44"/>
      <c r="B25" s="24"/>
      <c r="C25" s="12"/>
      <c r="D25" s="12"/>
      <c r="E25" s="12"/>
      <c r="F25" s="6"/>
      <c r="G25" s="53"/>
    </row>
    <row r="26" spans="1:7" ht="15.75">
      <c r="A26" s="44">
        <v>85302</v>
      </c>
      <c r="B26" s="24" t="s">
        <v>75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2">
        <f>SUM(D26:F26)</f>
        <v>106453.5444</v>
      </c>
    </row>
    <row r="27" spans="1:7" ht="15">
      <c r="A27" s="45"/>
      <c r="B27" s="34"/>
      <c r="C27" s="12"/>
      <c r="D27" s="12"/>
      <c r="E27" s="12"/>
      <c r="F27" s="6"/>
      <c r="G27" s="53"/>
    </row>
    <row r="28" spans="1:7" ht="15.75">
      <c r="A28" s="44">
        <v>85318</v>
      </c>
      <c r="B28" s="24" t="s">
        <v>76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2">
        <f>SUM(D28:F28)</f>
        <v>5073.1128</v>
      </c>
    </row>
    <row r="29" spans="1:7" ht="15.75">
      <c r="A29" s="46">
        <v>85320</v>
      </c>
      <c r="B29" s="28" t="s">
        <v>77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2">
        <f>SUM(D29:F29)</f>
        <v>676.2546</v>
      </c>
    </row>
    <row r="30" spans="1:7" ht="42.75">
      <c r="A30" s="46">
        <v>85321</v>
      </c>
      <c r="B30" s="29" t="s">
        <v>78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2">
        <f>SUM(D30:F30)</f>
        <v>382.6494</v>
      </c>
    </row>
    <row r="31" spans="1:7" ht="16.5" thickBot="1">
      <c r="A31" s="46">
        <v>85333</v>
      </c>
      <c r="B31" s="28" t="s">
        <v>79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2">
        <f>SUM(D31:F31)</f>
        <v>11763.4608</v>
      </c>
    </row>
    <row r="32" spans="1:7" ht="15">
      <c r="A32" s="37"/>
      <c r="B32" s="30"/>
      <c r="C32" s="18"/>
      <c r="D32" s="18"/>
      <c r="E32" s="18"/>
      <c r="F32" s="19"/>
      <c r="G32" s="55"/>
    </row>
    <row r="33" spans="1:7" ht="45">
      <c r="A33" s="61">
        <v>854</v>
      </c>
      <c r="B33" s="60" t="s">
        <v>89</v>
      </c>
      <c r="C33" s="12"/>
      <c r="D33" s="12"/>
      <c r="E33" s="12"/>
      <c r="F33" s="6"/>
      <c r="G33" s="56"/>
    </row>
    <row r="34" spans="1:7" ht="15.75">
      <c r="A34" s="46">
        <v>85401</v>
      </c>
      <c r="B34" s="28" t="s">
        <v>81</v>
      </c>
      <c r="C34" s="5">
        <v>45965</v>
      </c>
      <c r="D34" s="12"/>
      <c r="E34" s="12">
        <f>D34*17.88%</f>
        <v>0</v>
      </c>
      <c r="F34" s="12">
        <f>D34*2.45%</f>
        <v>0</v>
      </c>
      <c r="G34" s="57">
        <f>SUM(D34:F34)</f>
        <v>0</v>
      </c>
    </row>
    <row r="35" spans="1:7" ht="15.75">
      <c r="A35" s="46">
        <v>85406</v>
      </c>
      <c r="B35" s="28" t="s">
        <v>82</v>
      </c>
      <c r="C35" s="12">
        <v>35784</v>
      </c>
      <c r="D35" s="12"/>
      <c r="E35" s="12">
        <f>D35*17.88%</f>
        <v>0</v>
      </c>
      <c r="F35" s="12">
        <f>D35*2.45%</f>
        <v>0</v>
      </c>
      <c r="G35" s="57">
        <f>SUM(D35:F35)</f>
        <v>0</v>
      </c>
    </row>
    <row r="36" spans="1:7" ht="15.75">
      <c r="A36" s="46">
        <v>85410</v>
      </c>
      <c r="B36" s="28" t="s">
        <v>83</v>
      </c>
      <c r="C36" s="12">
        <v>97048</v>
      </c>
      <c r="D36" s="12"/>
      <c r="E36" s="12">
        <f>D36*17.88%</f>
        <v>0</v>
      </c>
      <c r="F36" s="12">
        <f>D36*2.45%</f>
        <v>0</v>
      </c>
      <c r="G36" s="57">
        <f>SUM(D36:F36)</f>
        <v>0</v>
      </c>
    </row>
    <row r="37" spans="1:7" ht="15">
      <c r="A37" s="46"/>
      <c r="B37" s="28"/>
      <c r="C37" s="12"/>
      <c r="D37" s="5"/>
      <c r="E37" s="5"/>
      <c r="F37" s="7"/>
      <c r="G37" s="56"/>
    </row>
    <row r="38" spans="1:7" ht="16.5" thickBot="1">
      <c r="A38" s="47"/>
      <c r="B38" s="31" t="s">
        <v>80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8">
        <f>SUM(G5:G37)</f>
        <v>195195.61899999998</v>
      </c>
    </row>
    <row r="39" spans="1:7" ht="15">
      <c r="A39" s="36"/>
      <c r="B39" s="20"/>
      <c r="C39" s="2"/>
      <c r="D39" s="2"/>
      <c r="E39" s="2"/>
      <c r="F39" s="4"/>
      <c r="G39" s="49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2006-01-03T13:28:10Z</cp:lastPrinted>
  <dcterms:created xsi:type="dcterms:W3CDTF">2002-09-13T05:51:01Z</dcterms:created>
  <dcterms:modified xsi:type="dcterms:W3CDTF">2006-01-03T13:28:37Z</dcterms:modified>
  <cp:category/>
  <cp:version/>
  <cp:contentType/>
  <cp:contentStatus/>
</cp:coreProperties>
</file>