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80" firstSheet="1" activeTab="1"/>
  </bookViews>
  <sheets>
    <sheet name="Jacek" sheetId="1" r:id="rId1"/>
    <sheet name="Dla wykonawcy" sheetId="8" r:id="rId2"/>
  </sheets>
  <calcPr calcId="162913"/>
</workbook>
</file>

<file path=xl/calcChain.xml><?xml version="1.0" encoding="utf-8"?>
<calcChain xmlns="http://schemas.openxmlformats.org/spreadsheetml/2006/main">
  <c r="D16" i="8" l="1"/>
  <c r="J16" i="8" s="1"/>
  <c r="D15" i="8"/>
  <c r="P15" i="8" s="1"/>
  <c r="D14" i="8"/>
  <c r="P14" i="8" s="1"/>
  <c r="D13" i="8"/>
  <c r="M13" i="8" s="1"/>
  <c r="D12" i="8"/>
  <c r="D11" i="8"/>
  <c r="M11" i="8" s="1"/>
  <c r="P16" i="8" l="1"/>
  <c r="J15" i="8"/>
  <c r="K15" i="8" s="1"/>
  <c r="L15" i="8" s="1"/>
  <c r="J12" i="8"/>
  <c r="K12" i="8" s="1"/>
  <c r="L12" i="8" s="1"/>
  <c r="M16" i="8"/>
  <c r="J11" i="8"/>
  <c r="K11" i="8" s="1"/>
  <c r="M15" i="8"/>
  <c r="P13" i="8"/>
  <c r="Q13" i="8" s="1"/>
  <c r="R13" i="8" s="1"/>
  <c r="J14" i="8"/>
  <c r="K14" i="8" s="1"/>
  <c r="L14" i="8" s="1"/>
  <c r="M12" i="8"/>
  <c r="N12" i="8" s="1"/>
  <c r="J13" i="8"/>
  <c r="K13" i="8" s="1"/>
  <c r="P11" i="8"/>
  <c r="Q11" i="8" s="1"/>
  <c r="M14" i="8"/>
  <c r="N14" i="8" s="1"/>
  <c r="O14" i="8" s="1"/>
  <c r="P12" i="8"/>
  <c r="Q15" i="8"/>
  <c r="R15" i="8" s="1"/>
  <c r="K16" i="8"/>
  <c r="L16" i="8" s="1"/>
  <c r="F12" i="8"/>
  <c r="F14" i="8"/>
  <c r="F16" i="8"/>
  <c r="D17" i="8"/>
  <c r="F11" i="8"/>
  <c r="F13" i="8"/>
  <c r="F15" i="8"/>
  <c r="D3" i="1"/>
  <c r="H16" i="8" l="1"/>
  <c r="H14" i="8"/>
  <c r="H13" i="8"/>
  <c r="H12" i="8"/>
  <c r="H15" i="8"/>
  <c r="N16" i="8"/>
  <c r="L13" i="8"/>
  <c r="J17" i="8"/>
  <c r="O12" i="8"/>
  <c r="K17" i="8"/>
  <c r="L11" i="8"/>
  <c r="F17" i="8"/>
  <c r="H11" i="8"/>
  <c r="R11" i="8"/>
  <c r="N11" i="8"/>
  <c r="M17" i="8"/>
  <c r="Q14" i="8"/>
  <c r="R14" i="8" s="1"/>
  <c r="N15" i="8"/>
  <c r="O15" i="8" s="1"/>
  <c r="Q12" i="8"/>
  <c r="P17" i="8"/>
  <c r="Q16" i="8"/>
  <c r="R16" i="8" s="1"/>
  <c r="N13" i="8"/>
  <c r="O13" i="8" s="1"/>
  <c r="D4" i="1"/>
  <c r="G4" i="1" s="1"/>
  <c r="D5" i="1"/>
  <c r="D6" i="1"/>
  <c r="D7" i="1"/>
  <c r="G7" i="1" s="1"/>
  <c r="D8" i="1"/>
  <c r="G8" i="1" s="1"/>
  <c r="B9" i="1"/>
  <c r="L17" i="8" l="1"/>
  <c r="O16" i="8"/>
  <c r="H17" i="8"/>
  <c r="N17" i="8"/>
  <c r="Q17" i="8"/>
  <c r="R12" i="8"/>
  <c r="R17" i="8" s="1"/>
  <c r="O11" i="8"/>
  <c r="G5" i="1"/>
  <c r="J5" i="1"/>
  <c r="M5" i="1"/>
  <c r="D9" i="1"/>
  <c r="G3" i="1"/>
  <c r="J6" i="1"/>
  <c r="G6" i="1"/>
  <c r="J8" i="1"/>
  <c r="J7" i="1"/>
  <c r="J4" i="1"/>
  <c r="O17" i="8" l="1"/>
  <c r="G9" i="1"/>
  <c r="M8" i="1"/>
  <c r="M7" i="1"/>
  <c r="I16" i="1" s="1"/>
  <c r="M6" i="1"/>
  <c r="M4" i="1"/>
  <c r="M3" i="1"/>
  <c r="J3" i="1"/>
  <c r="J9" i="1" s="1"/>
  <c r="I15" i="1" l="1"/>
  <c r="K15" i="1" s="1"/>
  <c r="K21" i="1" s="1"/>
  <c r="I21" i="1"/>
  <c r="I22" i="1"/>
  <c r="M9" i="1"/>
  <c r="O9" i="1" s="1"/>
  <c r="I14" i="1"/>
  <c r="J15" i="1" l="1"/>
  <c r="L15" i="1" s="1"/>
  <c r="L21" i="1" s="1"/>
  <c r="I20" i="1"/>
  <c r="I23" i="1" s="1"/>
  <c r="K14" i="1"/>
  <c r="J14" i="1"/>
  <c r="I17" i="1"/>
  <c r="J21" i="1"/>
  <c r="J20" i="1" l="1"/>
  <c r="L14" i="1"/>
  <c r="K17" i="1"/>
  <c r="K16" i="1" s="1"/>
  <c r="J17" i="1"/>
  <c r="M17" i="1" s="1"/>
  <c r="K18" i="1"/>
  <c r="K20" i="1"/>
  <c r="L20" i="1" l="1"/>
  <c r="K22" i="1"/>
  <c r="K23" i="1" s="1"/>
  <c r="J16" i="1"/>
  <c r="J22" i="1" l="1"/>
  <c r="J23" i="1" s="1"/>
  <c r="L16" i="1"/>
  <c r="J18" i="1"/>
  <c r="L22" i="1" l="1"/>
  <c r="L17" i="1"/>
</calcChain>
</file>

<file path=xl/sharedStrings.xml><?xml version="1.0" encoding="utf-8"?>
<sst xmlns="http://schemas.openxmlformats.org/spreadsheetml/2006/main" count="60" uniqueCount="34">
  <si>
    <t xml:space="preserve">Nazwa </t>
  </si>
  <si>
    <t>Lubicz</t>
  </si>
  <si>
    <t>Obrowo</t>
  </si>
  <si>
    <t>Zławieś Wielka</t>
  </si>
  <si>
    <t>Termin archiwizacji</t>
  </si>
  <si>
    <t>Termin BDOT 500 i GESUT</t>
  </si>
  <si>
    <t>Kwota w zł</t>
  </si>
  <si>
    <t>Kwota za archiwizację</t>
  </si>
  <si>
    <t>Kwota za BDOT i GESUT</t>
  </si>
  <si>
    <t>Terminy i kwoty za poszczególne części</t>
  </si>
  <si>
    <t>Termin uzgodnienia BDOT 500 i GESUT</t>
  </si>
  <si>
    <t>Lp</t>
  </si>
  <si>
    <t>Wielka Nieszawka, Łubianka</t>
  </si>
  <si>
    <t>Chełmża, miasto Chełmża</t>
  </si>
  <si>
    <t>Łysomice, Czernikowo</t>
  </si>
  <si>
    <t>% kwoty ogólnej</t>
  </si>
  <si>
    <t>SUMA</t>
  </si>
  <si>
    <t>Dotacja</t>
  </si>
  <si>
    <t>Wkład własny</t>
  </si>
  <si>
    <t>Razem</t>
  </si>
  <si>
    <t xml:space="preserve">Kwota netto </t>
  </si>
  <si>
    <t>kwota brutto</t>
  </si>
  <si>
    <t>Nr Etapu</t>
  </si>
  <si>
    <t>Termin Realizacji</t>
  </si>
  <si>
    <t>Wartość Etapu [%]</t>
  </si>
  <si>
    <t>Nr zadania</t>
  </si>
  <si>
    <t>SUMA:</t>
  </si>
  <si>
    <t>Digitalizacja materiałów PZGiK</t>
  </si>
  <si>
    <t>Uzgodnienie inicjalnej bazy danych GESUT</t>
  </si>
  <si>
    <t>Opracowanie zbiorów danych BDOT500 i GESUT</t>
  </si>
  <si>
    <t>VAT</t>
  </si>
  <si>
    <t>Podaj łączną kwotę netto:</t>
  </si>
  <si>
    <t>Łącznie za wszystkie etapy</t>
  </si>
  <si>
    <r>
      <rPr>
        <sz val="11"/>
        <color rgb="FFFF0000"/>
        <rFont val="Calibri"/>
        <family val="2"/>
        <charset val="238"/>
        <scheme val="minor"/>
      </rPr>
      <t xml:space="preserve">UWAGA! </t>
    </r>
    <r>
      <rPr>
        <sz val="11"/>
        <color theme="1"/>
        <rFont val="Calibri"/>
        <family val="2"/>
        <scheme val="minor"/>
      </rPr>
      <t xml:space="preserve">Wykonawca obliczy cenę oferty z wykorzystaniem niniejszego arkusza. </t>
    </r>
    <r>
      <rPr>
        <b/>
        <sz val="11"/>
        <color rgb="FFFF0000"/>
        <rFont val="Calibri"/>
        <family val="2"/>
        <charset val="238"/>
        <scheme val="minor"/>
      </rPr>
      <t>Wykonawca uzupełnia TYLKO komókę D3</t>
    </r>
    <r>
      <rPr>
        <sz val="11"/>
        <color theme="1"/>
        <rFont val="Calibri"/>
        <family val="2"/>
        <scheme val="minor"/>
      </rPr>
      <t xml:space="preserve">, arkusz sam obliczy poszczególne kwoty. Mogą wystąpić rozbieżności, w związku z zaokrągleniami matematycznymi, w łącznej kwocie netto podanej przez Wykonawcę (komórka D3), a kwocie - łącznie za wszystkie etapy netto wyliczonej przez arkusz (komórka D17) , </t>
    </r>
    <r>
      <rPr>
        <b/>
        <sz val="11"/>
        <color theme="1"/>
        <rFont val="Calibri"/>
        <family val="2"/>
        <charset val="238"/>
        <scheme val="minor"/>
      </rPr>
      <t>należy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pozostawić to bez korekt. W formularzu oferty (strona pierwsza) wykonawca wpisuje kwoty z komórek  D17 F17 H17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</si>
</sst>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z_ł_-;\-* #,##0.00\ _z_ł_-;_-* &quot;-&quot;??\ _z_ł_-;_-@_-"/>
    <numFmt numFmtId="164" formatCode="0.0"/>
    <numFmt numFmtId="165" formatCode="yyyy\-mm\-dd;@"/>
    <numFmt numFmtId="166" formatCode="#,##0.00\ &quot;zł&quot;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name val="Arial CE"/>
      <charset val="238"/>
    </font>
    <font>
      <sz val="11"/>
      <color theme="1"/>
      <name val="Calibri"/>
      <family val="2"/>
      <scheme val="minor"/>
    </font>
    <font>
      <sz val="11"/>
      <name val="Czcionka tekstu podstawowego"/>
      <charset val="238"/>
    </font>
    <font>
      <sz val="1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47">
    <xf numFmtId="0" fontId="0" fillId="0" borderId="0" xfId="0"/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4" fontId="0" fillId="0" borderId="0" xfId="0" applyNumberFormat="1"/>
    <xf numFmtId="14" fontId="6" fillId="0" borderId="0" xfId="0" applyNumberFormat="1" applyFont="1" applyFill="1" applyBorder="1" applyAlignment="1">
      <alignment horizontal="right" vertical="center"/>
    </xf>
    <xf numFmtId="1" fontId="7" fillId="0" borderId="4" xfId="0" applyNumberFormat="1" applyFont="1" applyBorder="1" applyAlignment="1">
      <alignment horizontal="center"/>
    </xf>
    <xf numFmtId="1" fontId="7" fillId="0" borderId="4" xfId="0" applyNumberFormat="1" applyFont="1" applyBorder="1"/>
    <xf numFmtId="14" fontId="7" fillId="0" borderId="4" xfId="0" applyNumberFormat="1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/>
    </xf>
    <xf numFmtId="4" fontId="3" fillId="0" borderId="0" xfId="0" applyNumberFormat="1" applyFont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43" fontId="0" fillId="0" borderId="0" xfId="0" applyNumberFormat="1"/>
    <xf numFmtId="14" fontId="3" fillId="0" borderId="0" xfId="0" applyNumberFormat="1" applyFont="1"/>
    <xf numFmtId="43" fontId="3" fillId="0" borderId="0" xfId="0" applyNumberFormat="1" applyFont="1"/>
    <xf numFmtId="43" fontId="3" fillId="0" borderId="0" xfId="1" applyFont="1"/>
    <xf numFmtId="0" fontId="3" fillId="0" borderId="0" xfId="0" applyFont="1"/>
    <xf numFmtId="0" fontId="3" fillId="0" borderId="0" xfId="0" applyFont="1" applyAlignment="1">
      <alignment horizontal="right"/>
    </xf>
    <xf numFmtId="1" fontId="7" fillId="0" borderId="17" xfId="0" applyNumberFormat="1" applyFont="1" applyBorder="1" applyAlignment="1" applyProtection="1">
      <alignment horizontal="center" vertical="center"/>
      <protection hidden="1"/>
    </xf>
    <xf numFmtId="1" fontId="7" fillId="0" borderId="1" xfId="0" applyNumberFormat="1" applyFont="1" applyBorder="1" applyAlignment="1" applyProtection="1">
      <alignment horizontal="center" vertical="center"/>
      <protection hidden="1"/>
    </xf>
    <xf numFmtId="1" fontId="7" fillId="0" borderId="15" xfId="0" applyNumberFormat="1" applyFont="1" applyBorder="1" applyAlignment="1" applyProtection="1">
      <alignment horizontal="center" vertical="center"/>
      <protection hidden="1"/>
    </xf>
    <xf numFmtId="0" fontId="0" fillId="0" borderId="0" xfId="0" applyBorder="1" applyProtection="1">
      <protection hidden="1"/>
    </xf>
    <xf numFmtId="1" fontId="9" fillId="0" borderId="0" xfId="0" applyNumberFormat="1" applyFont="1" applyFill="1" applyBorder="1" applyAlignment="1" applyProtection="1">
      <alignment horizontal="right" vertical="center"/>
      <protection hidden="1"/>
    </xf>
    <xf numFmtId="0" fontId="0" fillId="0" borderId="0" xfId="0" applyProtection="1">
      <protection hidden="1"/>
    </xf>
    <xf numFmtId="2" fontId="0" fillId="0" borderId="0" xfId="0" applyNumberFormat="1" applyProtection="1">
      <protection hidden="1"/>
    </xf>
    <xf numFmtId="4" fontId="0" fillId="0" borderId="16" xfId="0" applyNumberFormat="1" applyBorder="1" applyAlignment="1" applyProtection="1">
      <alignment horizontal="right"/>
      <protection hidden="1"/>
    </xf>
    <xf numFmtId="4" fontId="0" fillId="0" borderId="14" xfId="0" applyNumberFormat="1" applyBorder="1" applyAlignment="1" applyProtection="1">
      <alignment horizontal="right"/>
      <protection hidden="1"/>
    </xf>
    <xf numFmtId="4" fontId="0" fillId="0" borderId="9" xfId="0" applyNumberFormat="1" applyBorder="1" applyAlignment="1" applyProtection="1">
      <alignment horizontal="right"/>
      <protection hidden="1"/>
    </xf>
    <xf numFmtId="4" fontId="0" fillId="0" borderId="10" xfId="0" applyNumberFormat="1" applyBorder="1" applyAlignment="1" applyProtection="1">
      <alignment horizontal="right"/>
      <protection hidden="1"/>
    </xf>
    <xf numFmtId="4" fontId="0" fillId="0" borderId="11" xfId="0" applyNumberFormat="1" applyBorder="1" applyAlignment="1" applyProtection="1">
      <alignment horizontal="right"/>
      <protection hidden="1"/>
    </xf>
    <xf numFmtId="4" fontId="0" fillId="0" borderId="24" xfId="0" applyNumberFormat="1" applyBorder="1" applyAlignment="1" applyProtection="1">
      <alignment horizontal="right"/>
      <protection hidden="1"/>
    </xf>
    <xf numFmtId="166" fontId="3" fillId="0" borderId="29" xfId="0" applyNumberFormat="1" applyFont="1" applyBorder="1" applyAlignment="1" applyProtection="1">
      <alignment horizontal="right"/>
      <protection hidden="1"/>
    </xf>
    <xf numFmtId="0" fontId="0" fillId="0" borderId="26" xfId="0" applyBorder="1" applyAlignment="1" applyProtection="1">
      <alignment horizontal="center"/>
      <protection hidden="1"/>
    </xf>
    <xf numFmtId="165" fontId="0" fillId="0" borderId="26" xfId="0" applyNumberFormat="1" applyBorder="1" applyAlignment="1" applyProtection="1">
      <alignment horizontal="center" vertical="center"/>
      <protection hidden="1"/>
    </xf>
    <xf numFmtId="0" fontId="0" fillId="0" borderId="27" xfId="0" applyBorder="1" applyAlignment="1" applyProtection="1">
      <alignment horizontal="center"/>
      <protection hidden="1"/>
    </xf>
    <xf numFmtId="0" fontId="0" fillId="0" borderId="4" xfId="0" applyBorder="1" applyAlignment="1" applyProtection="1">
      <alignment horizontal="center"/>
      <protection hidden="1"/>
    </xf>
    <xf numFmtId="165" fontId="0" fillId="0" borderId="4" xfId="0" applyNumberFormat="1" applyBorder="1" applyAlignment="1" applyProtection="1">
      <alignment horizontal="center" vertical="center"/>
      <protection hidden="1"/>
    </xf>
    <xf numFmtId="0" fontId="0" fillId="0" borderId="10" xfId="0" applyBorder="1" applyAlignment="1" applyProtection="1">
      <alignment horizontal="center"/>
      <protection hidden="1"/>
    </xf>
    <xf numFmtId="0" fontId="0" fillId="0" borderId="12" xfId="0" applyBorder="1" applyAlignment="1" applyProtection="1">
      <alignment horizontal="center"/>
      <protection hidden="1"/>
    </xf>
    <xf numFmtId="165" fontId="0" fillId="0" borderId="12" xfId="0" applyNumberFormat="1" applyBorder="1" applyAlignment="1" applyProtection="1">
      <alignment horizontal="center" vertical="center"/>
      <protection hidden="1"/>
    </xf>
    <xf numFmtId="0" fontId="0" fillId="0" borderId="24" xfId="0" applyBorder="1" applyAlignment="1" applyProtection="1">
      <alignment horizontal="center"/>
      <protection hidden="1"/>
    </xf>
    <xf numFmtId="0" fontId="0" fillId="0" borderId="13" xfId="0" applyBorder="1" applyAlignment="1" applyProtection="1">
      <alignment horizontal="center"/>
      <protection hidden="1"/>
    </xf>
    <xf numFmtId="165" fontId="0" fillId="0" borderId="13" xfId="0" applyNumberFormat="1" applyBorder="1" applyAlignment="1" applyProtection="1">
      <alignment horizontal="center" vertical="center"/>
      <protection hidden="1"/>
    </xf>
    <xf numFmtId="0" fontId="0" fillId="0" borderId="14" xfId="0" applyBorder="1" applyAlignment="1" applyProtection="1">
      <alignment horizontal="center"/>
      <protection hidden="1"/>
    </xf>
    <xf numFmtId="4" fontId="0" fillId="0" borderId="13" xfId="0" applyNumberFormat="1" applyBorder="1" applyAlignment="1" applyProtection="1">
      <alignment horizontal="right"/>
      <protection hidden="1"/>
    </xf>
    <xf numFmtId="4" fontId="0" fillId="0" borderId="17" xfId="0" applyNumberFormat="1" applyBorder="1" applyAlignment="1" applyProtection="1">
      <alignment horizontal="right"/>
      <protection hidden="1"/>
    </xf>
    <xf numFmtId="4" fontId="0" fillId="0" borderId="4" xfId="0" applyNumberFormat="1" applyBorder="1" applyAlignment="1" applyProtection="1">
      <alignment horizontal="right"/>
      <protection hidden="1"/>
    </xf>
    <xf numFmtId="4" fontId="0" fillId="0" borderId="1" xfId="0" applyNumberFormat="1" applyBorder="1" applyAlignment="1" applyProtection="1">
      <alignment horizontal="right"/>
      <protection hidden="1"/>
    </xf>
    <xf numFmtId="1" fontId="7" fillId="0" borderId="9" xfId="0" applyNumberFormat="1" applyFont="1" applyBorder="1" applyAlignment="1" applyProtection="1">
      <alignment horizontal="center" vertical="center"/>
      <protection hidden="1"/>
    </xf>
    <xf numFmtId="1" fontId="7" fillId="0" borderId="11" xfId="0" applyNumberFormat="1" applyFont="1" applyBorder="1" applyAlignment="1" applyProtection="1">
      <alignment horizontal="center" vertical="center"/>
      <protection hidden="1"/>
    </xf>
    <xf numFmtId="1" fontId="7" fillId="0" borderId="16" xfId="0" applyNumberFormat="1" applyFont="1" applyBorder="1" applyAlignment="1" applyProtection="1">
      <alignment horizontal="center" vertical="center"/>
      <protection hidden="1"/>
    </xf>
    <xf numFmtId="4" fontId="0" fillId="0" borderId="12" xfId="0" applyNumberFormat="1" applyBorder="1" applyAlignment="1" applyProtection="1">
      <alignment horizontal="right"/>
      <protection hidden="1"/>
    </xf>
    <xf numFmtId="4" fontId="0" fillId="0" borderId="15" xfId="0" applyNumberFormat="1" applyBorder="1" applyAlignment="1" applyProtection="1">
      <alignment horizontal="right"/>
      <protection hidden="1"/>
    </xf>
    <xf numFmtId="166" fontId="3" fillId="0" borderId="19" xfId="0" applyNumberFormat="1" applyFont="1" applyBorder="1" applyAlignment="1" applyProtection="1">
      <alignment horizontal="right"/>
      <protection hidden="1"/>
    </xf>
    <xf numFmtId="166" fontId="3" fillId="0" borderId="20" xfId="0" applyNumberFormat="1" applyFont="1" applyBorder="1" applyAlignment="1" applyProtection="1">
      <alignment horizontal="right"/>
      <protection hidden="1"/>
    </xf>
    <xf numFmtId="166" fontId="3" fillId="0" borderId="21" xfId="0" applyNumberFormat="1" applyFont="1" applyBorder="1" applyAlignment="1" applyProtection="1">
      <alignment horizontal="right"/>
      <protection hidden="1"/>
    </xf>
    <xf numFmtId="0" fontId="13" fillId="0" borderId="0" xfId="0" applyFont="1" applyBorder="1" applyProtection="1">
      <protection hidden="1"/>
    </xf>
    <xf numFmtId="0" fontId="3" fillId="2" borderId="9" xfId="0" applyFont="1" applyFill="1" applyBorder="1" applyAlignment="1" applyProtection="1">
      <alignment horizontal="center"/>
      <protection hidden="1"/>
    </xf>
    <xf numFmtId="0" fontId="3" fillId="2" borderId="4" xfId="0" applyFont="1" applyFill="1" applyBorder="1" applyAlignment="1" applyProtection="1">
      <alignment horizontal="center"/>
      <protection hidden="1"/>
    </xf>
    <xf numFmtId="0" fontId="3" fillId="2" borderId="10" xfId="0" applyFont="1" applyFill="1" applyBorder="1" applyAlignment="1" applyProtection="1">
      <alignment horizontal="center"/>
      <protection hidden="1"/>
    </xf>
    <xf numFmtId="0" fontId="3" fillId="2" borderId="3" xfId="0" applyFont="1" applyFill="1" applyBorder="1" applyAlignment="1" applyProtection="1">
      <alignment horizontal="center"/>
      <protection hidden="1"/>
    </xf>
    <xf numFmtId="0" fontId="8" fillId="2" borderId="11" xfId="0" applyFont="1" applyFill="1" applyBorder="1" applyAlignment="1" applyProtection="1">
      <alignment horizontal="center" vertical="center"/>
      <protection hidden="1"/>
    </xf>
    <xf numFmtId="0" fontId="8" fillId="2" borderId="15" xfId="0" applyFont="1" applyFill="1" applyBorder="1" applyAlignment="1" applyProtection="1">
      <alignment horizontal="center" vertical="center"/>
      <protection hidden="1"/>
    </xf>
    <xf numFmtId="0" fontId="8" fillId="2" borderId="22" xfId="0" applyFont="1" applyFill="1" applyBorder="1" applyAlignment="1" applyProtection="1">
      <alignment horizontal="center"/>
      <protection hidden="1"/>
    </xf>
    <xf numFmtId="0" fontId="8" fillId="2" borderId="6" xfId="0" applyFont="1" applyFill="1" applyBorder="1" applyAlignment="1" applyProtection="1">
      <alignment horizontal="center"/>
      <protection hidden="1"/>
    </xf>
    <xf numFmtId="0" fontId="8" fillId="2" borderId="23" xfId="0" applyFont="1" applyFill="1" applyBorder="1" applyAlignment="1" applyProtection="1">
      <alignment horizontal="center"/>
      <protection hidden="1"/>
    </xf>
    <xf numFmtId="0" fontId="8" fillId="2" borderId="7" xfId="0" applyFont="1" applyFill="1" applyBorder="1" applyAlignment="1" applyProtection="1">
      <alignment horizontal="center"/>
      <protection hidden="1"/>
    </xf>
    <xf numFmtId="0" fontId="3" fillId="2" borderId="8" xfId="0" applyFont="1" applyFill="1" applyBorder="1" applyAlignment="1" applyProtection="1">
      <alignment horizontal="center" vertical="center" wrapText="1"/>
      <protection hidden="1"/>
    </xf>
    <xf numFmtId="0" fontId="3" fillId="2" borderId="13" xfId="0" applyFont="1" applyFill="1" applyBorder="1" applyAlignment="1" applyProtection="1">
      <alignment horizontal="center" vertical="center"/>
      <protection hidden="1"/>
    </xf>
    <xf numFmtId="0" fontId="3" fillId="2" borderId="13" xfId="0" applyFont="1" applyFill="1" applyBorder="1" applyAlignment="1" applyProtection="1">
      <alignment horizontal="center" vertical="center" wrapText="1"/>
      <protection hidden="1"/>
    </xf>
    <xf numFmtId="0" fontId="3" fillId="2" borderId="14" xfId="0" applyFont="1" applyFill="1" applyBorder="1" applyAlignment="1" applyProtection="1">
      <alignment horizontal="center" vertical="center" wrapText="1"/>
      <protection hidden="1"/>
    </xf>
    <xf numFmtId="0" fontId="8" fillId="2" borderId="11" xfId="0" applyFont="1" applyFill="1" applyBorder="1" applyAlignment="1" applyProtection="1">
      <alignment horizontal="center" vertical="center" wrapText="1"/>
      <protection hidden="1"/>
    </xf>
    <xf numFmtId="0" fontId="8" fillId="2" borderId="12" xfId="0" applyFont="1" applyFill="1" applyBorder="1" applyAlignment="1" applyProtection="1">
      <alignment horizontal="center" vertical="center"/>
      <protection hidden="1"/>
    </xf>
    <xf numFmtId="0" fontId="8" fillId="2" borderId="12" xfId="0" applyFont="1" applyFill="1" applyBorder="1" applyAlignment="1" applyProtection="1">
      <alignment horizontal="center"/>
      <protection hidden="1"/>
    </xf>
    <xf numFmtId="0" fontId="8" fillId="2" borderId="24" xfId="0" applyFont="1" applyFill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left" vertical="center" wrapText="1"/>
      <protection hidden="1"/>
    </xf>
    <xf numFmtId="0" fontId="0" fillId="0" borderId="0" xfId="0" applyAlignment="1" applyProtection="1">
      <alignment horizontal="left" vertical="center" wrapText="1"/>
      <protection hidden="1"/>
    </xf>
    <xf numFmtId="0" fontId="0" fillId="0" borderId="0" xfId="0" applyAlignment="1" applyProtection="1">
      <protection hidden="1"/>
    </xf>
    <xf numFmtId="4" fontId="0" fillId="0" borderId="0" xfId="0" applyNumberFormat="1" applyProtection="1">
      <protection hidden="1"/>
    </xf>
    <xf numFmtId="0" fontId="3" fillId="0" borderId="0" xfId="0" applyFont="1" applyAlignment="1" applyProtection="1">
      <alignment wrapText="1"/>
      <protection hidden="1"/>
    </xf>
    <xf numFmtId="0" fontId="0" fillId="0" borderId="0" xfId="0" applyAlignment="1" applyProtection="1">
      <alignment horizontal="center"/>
      <protection hidden="1"/>
    </xf>
    <xf numFmtId="43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4" fillId="0" borderId="3" xfId="0" applyNumberFormat="1" applyFont="1" applyBorder="1" applyAlignment="1">
      <alignment horizontal="center"/>
    </xf>
    <xf numFmtId="43" fontId="7" fillId="0" borderId="1" xfId="1" applyFont="1" applyBorder="1" applyAlignment="1">
      <alignment horizontal="center"/>
    </xf>
    <xf numFmtId="43" fontId="7" fillId="0" borderId="3" xfId="1" applyFont="1" applyBorder="1" applyAlignment="1">
      <alignment horizontal="center"/>
    </xf>
    <xf numFmtId="43" fontId="3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3" fontId="7" fillId="0" borderId="1" xfId="1" applyNumberFormat="1" applyFont="1" applyBorder="1" applyAlignment="1">
      <alignment horizontal="right"/>
    </xf>
    <xf numFmtId="43" fontId="7" fillId="0" borderId="3" xfId="1" applyNumberFormat="1" applyFont="1" applyBorder="1" applyAlignment="1">
      <alignment horizontal="right"/>
    </xf>
    <xf numFmtId="43" fontId="7" fillId="0" borderId="1" xfId="1" applyFont="1" applyBorder="1" applyAlignment="1">
      <alignment horizontal="right"/>
    </xf>
    <xf numFmtId="43" fontId="7" fillId="0" borderId="3" xfId="1" applyFont="1" applyBorder="1" applyAlignment="1">
      <alignment horizontal="right"/>
    </xf>
    <xf numFmtId="0" fontId="10" fillId="0" borderId="0" xfId="0" applyFont="1" applyAlignment="1" applyProtection="1">
      <alignment horizontal="left"/>
      <protection hidden="1"/>
    </xf>
    <xf numFmtId="0" fontId="3" fillId="2" borderId="16" xfId="0" applyFont="1" applyFill="1" applyBorder="1" applyAlignment="1" applyProtection="1">
      <alignment horizontal="center" vertical="center" wrapText="1"/>
      <protection hidden="1"/>
    </xf>
    <xf numFmtId="0" fontId="3" fillId="2" borderId="9" xfId="0" applyFont="1" applyFill="1" applyBorder="1" applyAlignment="1" applyProtection="1">
      <alignment horizontal="center" vertical="center" wrapText="1"/>
      <protection hidden="1"/>
    </xf>
    <xf numFmtId="0" fontId="3" fillId="2" borderId="17" xfId="0" applyFont="1" applyFill="1" applyBorder="1" applyAlignment="1" applyProtection="1">
      <alignment horizontal="center" vertical="center"/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3" fillId="2" borderId="16" xfId="0" applyFont="1" applyFill="1" applyBorder="1" applyAlignment="1" applyProtection="1">
      <alignment horizontal="center"/>
      <protection hidden="1"/>
    </xf>
    <xf numFmtId="0" fontId="3" fillId="2" borderId="13" xfId="0" applyFont="1" applyFill="1" applyBorder="1" applyAlignment="1" applyProtection="1">
      <alignment horizontal="center"/>
      <protection hidden="1"/>
    </xf>
    <xf numFmtId="0" fontId="3" fillId="2" borderId="14" xfId="0" applyFont="1" applyFill="1" applyBorder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166" fontId="12" fillId="0" borderId="30" xfId="0" applyNumberFormat="1" applyFont="1" applyBorder="1" applyAlignment="1" applyProtection="1">
      <alignment horizontal="left"/>
      <protection locked="0"/>
    </xf>
    <xf numFmtId="166" fontId="12" fillId="0" borderId="31" xfId="0" applyNumberFormat="1" applyFont="1" applyBorder="1" applyAlignment="1" applyProtection="1">
      <alignment horizontal="left"/>
      <protection locked="0"/>
    </xf>
    <xf numFmtId="0" fontId="3" fillId="2" borderId="18" xfId="0" applyFont="1" applyFill="1" applyBorder="1" applyAlignment="1" applyProtection="1">
      <alignment horizontal="center"/>
      <protection hidden="1"/>
    </xf>
    <xf numFmtId="0" fontId="3" fillId="2" borderId="9" xfId="0" applyFont="1" applyFill="1" applyBorder="1" applyAlignment="1" applyProtection="1">
      <alignment horizontal="center"/>
      <protection hidden="1"/>
    </xf>
    <xf numFmtId="0" fontId="3" fillId="2" borderId="4" xfId="0" applyFont="1" applyFill="1" applyBorder="1" applyAlignment="1" applyProtection="1">
      <alignment horizontal="center"/>
      <protection hidden="1"/>
    </xf>
    <xf numFmtId="0" fontId="3" fillId="2" borderId="10" xfId="0" applyFont="1" applyFill="1" applyBorder="1" applyAlignment="1" applyProtection="1">
      <alignment horizontal="center"/>
      <protection hidden="1"/>
    </xf>
    <xf numFmtId="0" fontId="8" fillId="2" borderId="22" xfId="0" applyFont="1" applyFill="1" applyBorder="1" applyAlignment="1" applyProtection="1">
      <alignment horizontal="center"/>
      <protection hidden="1"/>
    </xf>
    <xf numFmtId="0" fontId="8" fillId="2" borderId="6" xfId="0" applyFont="1" applyFill="1" applyBorder="1" applyAlignment="1" applyProtection="1">
      <alignment horizontal="center"/>
      <protection hidden="1"/>
    </xf>
    <xf numFmtId="0" fontId="8" fillId="2" borderId="23" xfId="0" applyFont="1" applyFill="1" applyBorder="1" applyAlignment="1" applyProtection="1">
      <alignment horizontal="center"/>
      <protection hidden="1"/>
    </xf>
    <xf numFmtId="4" fontId="7" fillId="0" borderId="16" xfId="0" applyNumberFormat="1" applyFont="1" applyBorder="1" applyAlignment="1" applyProtection="1">
      <alignment horizontal="right"/>
      <protection hidden="1"/>
    </xf>
    <xf numFmtId="4" fontId="7" fillId="0" borderId="13" xfId="0" applyNumberFormat="1" applyFont="1" applyBorder="1" applyAlignment="1" applyProtection="1">
      <alignment horizontal="right"/>
      <protection hidden="1"/>
    </xf>
    <xf numFmtId="4" fontId="0" fillId="0" borderId="13" xfId="0" applyNumberFormat="1" applyBorder="1" applyAlignment="1" applyProtection="1">
      <alignment horizontal="right"/>
      <protection hidden="1"/>
    </xf>
    <xf numFmtId="4" fontId="0" fillId="0" borderId="17" xfId="0" applyNumberFormat="1" applyBorder="1" applyAlignment="1" applyProtection="1">
      <alignment horizontal="right"/>
      <protection hidden="1"/>
    </xf>
    <xf numFmtId="4" fontId="7" fillId="0" borderId="32" xfId="0" applyNumberFormat="1" applyFont="1" applyBorder="1" applyAlignment="1" applyProtection="1">
      <alignment horizontal="right"/>
      <protection hidden="1"/>
    </xf>
    <xf numFmtId="4" fontId="7" fillId="0" borderId="3" xfId="0" applyNumberFormat="1" applyFont="1" applyBorder="1" applyAlignment="1" applyProtection="1">
      <alignment horizontal="right"/>
      <protection hidden="1"/>
    </xf>
    <xf numFmtId="4" fontId="7" fillId="0" borderId="4" xfId="0" applyNumberFormat="1" applyFont="1" applyBorder="1" applyAlignment="1" applyProtection="1">
      <alignment horizontal="right"/>
      <protection hidden="1"/>
    </xf>
    <xf numFmtId="4" fontId="0" fillId="0" borderId="4" xfId="0" applyNumberFormat="1" applyBorder="1" applyAlignment="1" applyProtection="1">
      <alignment horizontal="right"/>
      <protection hidden="1"/>
    </xf>
    <xf numFmtId="4" fontId="0" fillId="0" borderId="1" xfId="0" applyNumberFormat="1" applyBorder="1" applyAlignment="1" applyProtection="1">
      <alignment horizontal="right"/>
      <protection hidden="1"/>
    </xf>
    <xf numFmtId="4" fontId="7" fillId="0" borderId="33" xfId="0" applyNumberFormat="1" applyFont="1" applyBorder="1" applyAlignment="1" applyProtection="1">
      <alignment horizontal="right"/>
      <protection hidden="1"/>
    </xf>
    <xf numFmtId="4" fontId="7" fillId="0" borderId="25" xfId="0" applyNumberFormat="1" applyFont="1" applyBorder="1" applyAlignment="1" applyProtection="1">
      <alignment horizontal="right"/>
      <protection hidden="1"/>
    </xf>
    <xf numFmtId="4" fontId="7" fillId="0" borderId="12" xfId="0" applyNumberFormat="1" applyFont="1" applyBorder="1" applyAlignment="1" applyProtection="1">
      <alignment horizontal="right"/>
      <protection hidden="1"/>
    </xf>
    <xf numFmtId="4" fontId="0" fillId="0" borderId="12" xfId="0" applyNumberFormat="1" applyBorder="1" applyAlignment="1" applyProtection="1">
      <alignment horizontal="right"/>
      <protection hidden="1"/>
    </xf>
    <xf numFmtId="4" fontId="0" fillId="0" borderId="15" xfId="0" applyNumberFormat="1" applyBorder="1" applyAlignment="1" applyProtection="1">
      <alignment horizontal="right"/>
      <protection hidden="1"/>
    </xf>
    <xf numFmtId="166" fontId="3" fillId="0" borderId="19" xfId="0" applyNumberFormat="1" applyFont="1" applyBorder="1" applyAlignment="1" applyProtection="1">
      <alignment horizontal="right"/>
      <protection hidden="1"/>
    </xf>
    <xf numFmtId="166" fontId="3" fillId="0" borderId="20" xfId="0" applyNumberFormat="1" applyFont="1" applyBorder="1" applyAlignment="1" applyProtection="1">
      <alignment horizontal="right"/>
      <protection hidden="1"/>
    </xf>
    <xf numFmtId="166" fontId="3" fillId="0" borderId="21" xfId="0" applyNumberFormat="1" applyFont="1" applyBorder="1" applyAlignment="1" applyProtection="1">
      <alignment horizontal="right"/>
      <protection hidden="1"/>
    </xf>
    <xf numFmtId="1" fontId="7" fillId="0" borderId="28" xfId="0" applyNumberFormat="1" applyFont="1" applyBorder="1" applyAlignment="1" applyProtection="1">
      <alignment horizontal="center" vertical="center"/>
      <protection hidden="1"/>
    </xf>
    <xf numFmtId="1" fontId="7" fillId="0" borderId="9" xfId="0" applyNumberFormat="1" applyFont="1" applyBorder="1" applyAlignment="1" applyProtection="1">
      <alignment horizontal="center" vertical="center"/>
      <protection hidden="1"/>
    </xf>
    <xf numFmtId="1" fontId="7" fillId="0" borderId="11" xfId="0" applyNumberFormat="1" applyFont="1" applyBorder="1" applyAlignment="1" applyProtection="1">
      <alignment horizontal="center" vertical="center"/>
      <protection hidden="1"/>
    </xf>
    <xf numFmtId="1" fontId="7" fillId="0" borderId="26" xfId="0" applyNumberFormat="1" applyFont="1" applyBorder="1" applyAlignment="1" applyProtection="1">
      <alignment horizontal="center" vertical="center"/>
      <protection hidden="1"/>
    </xf>
    <xf numFmtId="1" fontId="7" fillId="0" borderId="4" xfId="0" applyNumberFormat="1" applyFont="1" applyBorder="1" applyAlignment="1" applyProtection="1">
      <alignment horizontal="center" vertical="center"/>
      <protection hidden="1"/>
    </xf>
    <xf numFmtId="1" fontId="7" fillId="0" borderId="12" xfId="0" applyNumberFormat="1" applyFont="1" applyBorder="1" applyAlignment="1" applyProtection="1">
      <alignment horizontal="center" vertical="center"/>
      <protection hidden="1"/>
    </xf>
    <xf numFmtId="0" fontId="0" fillId="0" borderId="26" xfId="0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0" fillId="0" borderId="12" xfId="0" applyBorder="1" applyAlignment="1" applyProtection="1">
      <alignment horizontal="center" vertical="center"/>
      <protection hidden="1"/>
    </xf>
    <xf numFmtId="1" fontId="7" fillId="0" borderId="16" xfId="0" applyNumberFormat="1" applyFont="1" applyBorder="1" applyAlignment="1" applyProtection="1">
      <alignment horizontal="center" vertical="center"/>
      <protection hidden="1"/>
    </xf>
    <xf numFmtId="1" fontId="7" fillId="0" borderId="13" xfId="0" applyNumberFormat="1" applyFont="1" applyBorder="1" applyAlignment="1" applyProtection="1">
      <alignment horizontal="center" vertical="center"/>
      <protection hidden="1"/>
    </xf>
    <xf numFmtId="0" fontId="0" fillId="0" borderId="13" xfId="0" applyBorder="1" applyAlignment="1" applyProtection="1">
      <alignment horizontal="center" vertical="center"/>
      <protection hidden="1"/>
    </xf>
  </cellXfs>
  <cellStyles count="3">
    <cellStyle name="Dziesiętny" xfId="1" builtinId="3"/>
    <cellStyle name="Dziesiętny 2" xfId="2"/>
    <cellStyle name="Normalny" xfId="0" builtinId="0"/>
  </cellStyles>
  <dxfs count="1"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workbookViewId="0">
      <selection activeCell="I31" sqref="I31"/>
    </sheetView>
  </sheetViews>
  <sheetFormatPr defaultRowHeight="15"/>
  <cols>
    <col min="2" max="2" width="25.5703125" customWidth="1"/>
    <col min="3" max="3" width="37.140625" customWidth="1"/>
    <col min="5" max="5" width="14.85546875" customWidth="1"/>
    <col min="6" max="6" width="18.7109375" customWidth="1"/>
    <col min="8" max="8" width="14.42578125" customWidth="1"/>
    <col min="9" max="9" width="24" customWidth="1"/>
    <col min="10" max="10" width="20" bestFit="1" customWidth="1"/>
    <col min="11" max="11" width="20.28515625" customWidth="1"/>
    <col min="12" max="12" width="34.85546875" customWidth="1"/>
    <col min="13" max="13" width="15.140625" customWidth="1"/>
    <col min="14" max="14" width="16.28515625" customWidth="1"/>
    <col min="15" max="15" width="12.7109375" customWidth="1"/>
    <col min="16" max="16" width="12.5703125" customWidth="1"/>
    <col min="17" max="17" width="13.140625" customWidth="1"/>
    <col min="18" max="18" width="14.5703125" customWidth="1"/>
    <col min="19" max="19" width="14.140625" customWidth="1"/>
    <col min="20" max="20" width="11.28515625" customWidth="1"/>
  </cols>
  <sheetData>
    <row r="1" spans="1:17">
      <c r="A1" s="90" t="s">
        <v>9</v>
      </c>
      <c r="B1" s="91"/>
      <c r="C1" s="91"/>
      <c r="D1" s="91"/>
      <c r="E1" s="91"/>
      <c r="F1" s="91"/>
      <c r="G1" s="91"/>
      <c r="H1" s="92"/>
    </row>
    <row r="2" spans="1:17">
      <c r="A2" s="1" t="s">
        <v>11</v>
      </c>
      <c r="B2" s="1" t="s">
        <v>15</v>
      </c>
      <c r="C2" s="1" t="s">
        <v>0</v>
      </c>
      <c r="D2" s="93" t="s">
        <v>6</v>
      </c>
      <c r="E2" s="94"/>
      <c r="F2" s="2" t="s">
        <v>4</v>
      </c>
      <c r="G2" s="93" t="s">
        <v>7</v>
      </c>
      <c r="H2" s="94"/>
      <c r="I2" s="2" t="s">
        <v>5</v>
      </c>
      <c r="J2" s="84" t="s">
        <v>8</v>
      </c>
      <c r="K2" s="85"/>
      <c r="L2" s="3" t="s">
        <v>10</v>
      </c>
      <c r="M2" s="84" t="s">
        <v>8</v>
      </c>
      <c r="N2" s="85"/>
    </row>
    <row r="3" spans="1:17">
      <c r="A3" s="6">
        <v>1</v>
      </c>
      <c r="B3" s="11">
        <v>12.7</v>
      </c>
      <c r="C3" s="7" t="s">
        <v>12</v>
      </c>
      <c r="D3" s="95">
        <f>0.127*C9</f>
        <v>799760.38549000002</v>
      </c>
      <c r="E3" s="96"/>
      <c r="F3" s="8">
        <v>43467</v>
      </c>
      <c r="G3" s="86">
        <f t="shared" ref="G3:G8" si="0">D3*0.4</f>
        <v>319904.15419600002</v>
      </c>
      <c r="H3" s="87"/>
      <c r="I3" s="9">
        <v>43647</v>
      </c>
      <c r="J3" s="86">
        <f t="shared" ref="J3:J8" si="1">D3*0.3</f>
        <v>239928.115647</v>
      </c>
      <c r="K3" s="87"/>
      <c r="L3" s="9">
        <v>43767</v>
      </c>
      <c r="M3" s="86">
        <f t="shared" ref="M3:M8" si="2">D3*0.3</f>
        <v>239928.115647</v>
      </c>
      <c r="N3" s="87"/>
    </row>
    <row r="4" spans="1:17">
      <c r="A4" s="6">
        <v>2</v>
      </c>
      <c r="B4" s="11">
        <v>20.2</v>
      </c>
      <c r="C4" s="7" t="s">
        <v>13</v>
      </c>
      <c r="D4" s="97">
        <f>0.202*C9</f>
        <v>1272059.82574</v>
      </c>
      <c r="E4" s="98"/>
      <c r="F4" s="8">
        <v>43574</v>
      </c>
      <c r="G4" s="86">
        <f t="shared" si="0"/>
        <v>508823.93029600004</v>
      </c>
      <c r="H4" s="87"/>
      <c r="I4" s="9">
        <v>43754</v>
      </c>
      <c r="J4" s="86">
        <f t="shared" si="1"/>
        <v>381617.94772200001</v>
      </c>
      <c r="K4" s="87"/>
      <c r="L4" s="9">
        <v>43874</v>
      </c>
      <c r="M4" s="86">
        <f t="shared" si="2"/>
        <v>381617.94772200001</v>
      </c>
      <c r="N4" s="87"/>
    </row>
    <row r="5" spans="1:17">
      <c r="A5" s="6">
        <v>3</v>
      </c>
      <c r="B5" s="11">
        <v>13.3</v>
      </c>
      <c r="C5" s="7" t="s">
        <v>1</v>
      </c>
      <c r="D5" s="97">
        <f>0.133*C9</f>
        <v>837544.34071000002</v>
      </c>
      <c r="E5" s="98"/>
      <c r="F5" s="8">
        <v>43707</v>
      </c>
      <c r="G5" s="86">
        <f t="shared" si="0"/>
        <v>335017.73628400004</v>
      </c>
      <c r="H5" s="87"/>
      <c r="I5" s="9">
        <v>43887</v>
      </c>
      <c r="J5" s="86">
        <f>D5*0.3</f>
        <v>251263.30221299999</v>
      </c>
      <c r="K5" s="87"/>
      <c r="L5" s="9">
        <v>44007</v>
      </c>
      <c r="M5" s="86">
        <f>D5*0.3</f>
        <v>251263.30221299999</v>
      </c>
      <c r="N5" s="87"/>
    </row>
    <row r="6" spans="1:17">
      <c r="A6" s="6">
        <v>4</v>
      </c>
      <c r="B6" s="11">
        <v>26.3</v>
      </c>
      <c r="C6" s="7" t="s">
        <v>14</v>
      </c>
      <c r="D6" s="97">
        <f>0.263*C9</f>
        <v>1656196.7038100001</v>
      </c>
      <c r="E6" s="98"/>
      <c r="F6" s="8">
        <v>43832</v>
      </c>
      <c r="G6" s="86">
        <f t="shared" si="0"/>
        <v>662478.68152400013</v>
      </c>
      <c r="H6" s="87"/>
      <c r="I6" s="9">
        <v>44012</v>
      </c>
      <c r="J6" s="86">
        <f>D6*0.3</f>
        <v>496859.01114299998</v>
      </c>
      <c r="K6" s="87"/>
      <c r="L6" s="9">
        <v>44132</v>
      </c>
      <c r="M6" s="86">
        <f t="shared" si="2"/>
        <v>496859.01114299998</v>
      </c>
      <c r="N6" s="87"/>
    </row>
    <row r="7" spans="1:17">
      <c r="A7" s="6">
        <v>5</v>
      </c>
      <c r="B7" s="11">
        <v>12</v>
      </c>
      <c r="C7" s="7" t="s">
        <v>2</v>
      </c>
      <c r="D7" s="97">
        <f>0.12*C9</f>
        <v>755679.10439999995</v>
      </c>
      <c r="E7" s="98"/>
      <c r="F7" s="8">
        <v>43924</v>
      </c>
      <c r="G7" s="86">
        <f t="shared" si="0"/>
        <v>302271.64175999997</v>
      </c>
      <c r="H7" s="87"/>
      <c r="I7" s="9">
        <v>44104</v>
      </c>
      <c r="J7" s="86">
        <f t="shared" si="1"/>
        <v>226703.73131999999</v>
      </c>
      <c r="K7" s="87"/>
      <c r="L7" s="9">
        <v>44224</v>
      </c>
      <c r="M7" s="86">
        <f t="shared" si="2"/>
        <v>226703.73131999999</v>
      </c>
      <c r="N7" s="87"/>
    </row>
    <row r="8" spans="1:17">
      <c r="A8" s="6">
        <v>6</v>
      </c>
      <c r="B8" s="11">
        <v>15.5</v>
      </c>
      <c r="C8" s="7" t="s">
        <v>3</v>
      </c>
      <c r="D8" s="97">
        <f>0.155*C9</f>
        <v>976085.50985000003</v>
      </c>
      <c r="E8" s="98"/>
      <c r="F8" s="8">
        <v>44076</v>
      </c>
      <c r="G8" s="86">
        <f t="shared" si="0"/>
        <v>390434.20394000004</v>
      </c>
      <c r="H8" s="87"/>
      <c r="I8" s="9">
        <v>44256</v>
      </c>
      <c r="J8" s="86">
        <f t="shared" si="1"/>
        <v>292825.652955</v>
      </c>
      <c r="K8" s="87"/>
      <c r="L8" s="9">
        <v>44376</v>
      </c>
      <c r="M8" s="86">
        <f t="shared" si="2"/>
        <v>292825.652955</v>
      </c>
      <c r="N8" s="87"/>
    </row>
    <row r="9" spans="1:17">
      <c r="B9" s="12">
        <f>B3+B4+B5+B6+B7+B8</f>
        <v>100</v>
      </c>
      <c r="C9" s="10">
        <v>6297325.8700000001</v>
      </c>
      <c r="D9" s="88">
        <f>D3+D4+D5+D6+D7+D8</f>
        <v>6297325.8700000001</v>
      </c>
      <c r="E9" s="88"/>
      <c r="G9" s="88">
        <f>G3+G4+G5+G6+G7+G8</f>
        <v>2518930.3480000002</v>
      </c>
      <c r="H9" s="89"/>
      <c r="J9" s="88">
        <f>J3+J4+J5+J6+J7+J8</f>
        <v>1889197.7609999999</v>
      </c>
      <c r="K9" s="89"/>
      <c r="M9" s="88">
        <f>M3+M4+M5+M6+M7+M8</f>
        <v>1889197.7609999999</v>
      </c>
      <c r="N9" s="89"/>
      <c r="O9" s="82">
        <f>G9+J9+M9</f>
        <v>6297325.8700000001</v>
      </c>
      <c r="P9" s="83"/>
    </row>
    <row r="10" spans="1:17">
      <c r="I10" s="4"/>
    </row>
    <row r="11" spans="1:17">
      <c r="F11" s="5"/>
      <c r="I11" s="4"/>
    </row>
    <row r="12" spans="1:17">
      <c r="F12" s="5"/>
      <c r="I12" s="4"/>
      <c r="K12" s="4"/>
      <c r="L12" s="4"/>
      <c r="M12" s="4"/>
      <c r="N12" s="4"/>
      <c r="O12" s="4"/>
      <c r="P12" s="4"/>
    </row>
    <row r="13" spans="1:17">
      <c r="F13" s="5"/>
      <c r="I13" s="4"/>
      <c r="J13" s="18" t="s">
        <v>17</v>
      </c>
      <c r="K13" s="18" t="s">
        <v>18</v>
      </c>
      <c r="L13" s="18" t="s">
        <v>19</v>
      </c>
      <c r="M13" s="18"/>
    </row>
    <row r="14" spans="1:17">
      <c r="F14" s="5"/>
      <c r="H14" s="17">
        <v>2019</v>
      </c>
      <c r="I14" s="13">
        <f>G3+G4+G5+J3+J4+M3</f>
        <v>2025219.9997920003</v>
      </c>
      <c r="J14" s="13">
        <f>I14*0.85</f>
        <v>1721436.9998232003</v>
      </c>
      <c r="K14" s="13">
        <f>I14*0.15</f>
        <v>303782.99996880005</v>
      </c>
      <c r="L14" s="15">
        <f>J14+K14</f>
        <v>2025219.9997920003</v>
      </c>
      <c r="M14" s="4"/>
      <c r="N14" s="4"/>
      <c r="O14" s="4"/>
      <c r="P14" s="4"/>
      <c r="Q14" s="4"/>
    </row>
    <row r="15" spans="1:17">
      <c r="H15" s="17">
        <v>2020</v>
      </c>
      <c r="I15" s="13">
        <f>G6+G7+G8+J5+J6+J7+M4+M5+M6</f>
        <v>3459750.8329779999</v>
      </c>
      <c r="J15" s="13">
        <f>I15*0.85</f>
        <v>2940788.2080313</v>
      </c>
      <c r="K15" s="13">
        <f>I15*0.15</f>
        <v>518962.62494669994</v>
      </c>
      <c r="L15" s="15">
        <f>J15+K15</f>
        <v>3459750.8329779999</v>
      </c>
    </row>
    <row r="16" spans="1:17">
      <c r="H16" s="17">
        <v>2021</v>
      </c>
      <c r="I16" s="13">
        <f>J8+M7+M8</f>
        <v>812355.0372299999</v>
      </c>
      <c r="J16" s="13">
        <f>I16-K16</f>
        <v>60769.194645499811</v>
      </c>
      <c r="K16" s="13">
        <f>K17-K15-K14</f>
        <v>751585.84258450009</v>
      </c>
      <c r="L16" s="15">
        <f>J16+K16</f>
        <v>812355.0372299999</v>
      </c>
    </row>
    <row r="17" spans="8:19">
      <c r="H17" s="15" t="s">
        <v>16</v>
      </c>
      <c r="I17" s="15">
        <f>I14+I15+I16</f>
        <v>6297325.8700000001</v>
      </c>
      <c r="J17" s="16">
        <f>I17*0.75</f>
        <v>4722994.4024999999</v>
      </c>
      <c r="K17" s="15">
        <f>I17*0.25</f>
        <v>1574331.4675</v>
      </c>
      <c r="L17" s="16">
        <f>L14+L15+L16</f>
        <v>6297325.8700000001</v>
      </c>
      <c r="M17" s="15">
        <f>J17+K17</f>
        <v>6297325.8700000001</v>
      </c>
    </row>
    <row r="18" spans="8:19">
      <c r="J18" s="15">
        <f>J14+J15+J16</f>
        <v>4722994.4024999999</v>
      </c>
      <c r="K18" s="15">
        <f>K14+K15+K16</f>
        <v>1574331.4675</v>
      </c>
      <c r="L18" s="14"/>
      <c r="M18" s="5"/>
      <c r="N18" s="5"/>
      <c r="O18" s="5"/>
      <c r="P18" s="5"/>
      <c r="Q18" s="5"/>
      <c r="R18" s="5"/>
      <c r="S18" s="5"/>
    </row>
    <row r="19" spans="8:19">
      <c r="L19" s="4"/>
    </row>
    <row r="20" spans="8:19">
      <c r="I20" s="13">
        <f>ROUND(I14,2)</f>
        <v>2025220</v>
      </c>
      <c r="J20" s="13">
        <f t="shared" ref="J20:L20" si="3">ROUND(J14,2)</f>
        <v>1721437</v>
      </c>
      <c r="K20" s="13">
        <f t="shared" si="3"/>
        <v>303783</v>
      </c>
      <c r="L20" s="13">
        <f t="shared" si="3"/>
        <v>2025220</v>
      </c>
    </row>
    <row r="21" spans="8:19">
      <c r="I21" s="13">
        <f t="shared" ref="I21:L22" si="4">ROUND(I15,2)</f>
        <v>3459750.83</v>
      </c>
      <c r="J21" s="13">
        <f t="shared" si="4"/>
        <v>2940788.21</v>
      </c>
      <c r="K21" s="13">
        <f t="shared" si="4"/>
        <v>518962.62</v>
      </c>
      <c r="L21" s="13">
        <f t="shared" si="4"/>
        <v>3459750.83</v>
      </c>
    </row>
    <row r="22" spans="8:19">
      <c r="I22" s="13">
        <f t="shared" si="4"/>
        <v>812355.04</v>
      </c>
      <c r="J22" s="13">
        <f t="shared" si="4"/>
        <v>60769.19</v>
      </c>
      <c r="K22" s="13">
        <f t="shared" si="4"/>
        <v>751585.84</v>
      </c>
      <c r="L22" s="13">
        <f t="shared" si="4"/>
        <v>812355.04</v>
      </c>
    </row>
    <row r="23" spans="8:19">
      <c r="I23" s="13">
        <f>SUM(I20:I22)</f>
        <v>6297325.8700000001</v>
      </c>
      <c r="J23" s="13">
        <f>SUM(J20:J22)</f>
        <v>4722994.4000000004</v>
      </c>
      <c r="K23" s="13">
        <f>SUM(K20:K22)</f>
        <v>1574331.46</v>
      </c>
      <c r="L23" s="13"/>
    </row>
    <row r="24" spans="8:19">
      <c r="L24" s="4"/>
    </row>
    <row r="25" spans="8:19">
      <c r="L25" s="4"/>
    </row>
    <row r="31" spans="8:19">
      <c r="I31">
        <v>5119777.13</v>
      </c>
    </row>
  </sheetData>
  <mergeCells count="34">
    <mergeCell ref="D4:E4"/>
    <mergeCell ref="D9:E9"/>
    <mergeCell ref="D8:E8"/>
    <mergeCell ref="D7:E7"/>
    <mergeCell ref="D6:E6"/>
    <mergeCell ref="D5:E5"/>
    <mergeCell ref="J5:K5"/>
    <mergeCell ref="J9:K9"/>
    <mergeCell ref="G9:H9"/>
    <mergeCell ref="J2:K2"/>
    <mergeCell ref="G7:H7"/>
    <mergeCell ref="G8:H8"/>
    <mergeCell ref="G5:H5"/>
    <mergeCell ref="G6:H6"/>
    <mergeCell ref="G4:H4"/>
    <mergeCell ref="J6:K6"/>
    <mergeCell ref="J7:K7"/>
    <mergeCell ref="J8:K8"/>
    <mergeCell ref="J3:K3"/>
    <mergeCell ref="J4:K4"/>
    <mergeCell ref="A1:H1"/>
    <mergeCell ref="D2:E2"/>
    <mergeCell ref="G2:H2"/>
    <mergeCell ref="D3:E3"/>
    <mergeCell ref="G3:H3"/>
    <mergeCell ref="O9:P9"/>
    <mergeCell ref="M2:N2"/>
    <mergeCell ref="M3:N3"/>
    <mergeCell ref="M4:N4"/>
    <mergeCell ref="M5:N5"/>
    <mergeCell ref="M6:N6"/>
    <mergeCell ref="M7:N7"/>
    <mergeCell ref="M8:N8"/>
    <mergeCell ref="M9:N9"/>
  </mergeCells>
  <conditionalFormatting sqref="F3:F8 M18:S18 F11:F14">
    <cfRule type="containsErrors" dxfId="0" priority="2" stopIfTrue="1">
      <formula>ISERROR(F3)</formula>
    </cfRule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42"/>
  <sheetViews>
    <sheetView tabSelected="1" topLeftCell="B13" zoomScaleNormal="100" workbookViewId="0">
      <selection activeCell="D17" sqref="D17:E17"/>
    </sheetView>
  </sheetViews>
  <sheetFormatPr defaultRowHeight="15"/>
  <cols>
    <col min="1" max="1" width="9.140625" style="24" customWidth="1"/>
    <col min="2" max="2" width="8.42578125" style="24" customWidth="1"/>
    <col min="3" max="3" width="28.5703125" style="24" customWidth="1"/>
    <col min="4" max="4" width="8.140625" style="24" customWidth="1"/>
    <col min="5" max="5" width="13.42578125" style="24" customWidth="1"/>
    <col min="6" max="6" width="9.5703125" style="24" customWidth="1"/>
    <col min="7" max="7" width="14.28515625" style="24" customWidth="1"/>
    <col min="8" max="8" width="8.42578125" style="24" customWidth="1"/>
    <col min="9" max="9" width="13.42578125" style="24" customWidth="1"/>
    <col min="10" max="18" width="21.42578125" style="24" customWidth="1"/>
    <col min="19" max="16384" width="9.140625" style="24"/>
  </cols>
  <sheetData>
    <row r="1" spans="2:21" ht="54.75" customHeight="1">
      <c r="B1" s="107" t="s">
        <v>33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</row>
    <row r="2" spans="2:21" ht="15.75" thickBot="1">
      <c r="B2" s="76"/>
      <c r="C2" s="77"/>
      <c r="D2" s="77"/>
      <c r="E2" s="77"/>
      <c r="F2" s="77"/>
      <c r="G2" s="77"/>
      <c r="H2" s="77"/>
      <c r="I2" s="77"/>
      <c r="J2" s="77"/>
      <c r="K2" s="77"/>
      <c r="L2" s="77"/>
    </row>
    <row r="3" spans="2:21" ht="19.5" thickBot="1">
      <c r="C3" s="57" t="s">
        <v>31</v>
      </c>
      <c r="D3" s="109">
        <v>0</v>
      </c>
      <c r="E3" s="110"/>
      <c r="G3" s="78"/>
      <c r="H3" s="78"/>
      <c r="I3" s="78"/>
    </row>
    <row r="5" spans="2:21">
      <c r="I5" s="25"/>
    </row>
    <row r="6" spans="2:21">
      <c r="B6" s="99"/>
      <c r="C6" s="99"/>
    </row>
    <row r="7" spans="2:21" ht="15.75" thickBot="1"/>
    <row r="8" spans="2:21">
      <c r="B8" s="100" t="s">
        <v>25</v>
      </c>
      <c r="C8" s="102" t="s">
        <v>0</v>
      </c>
      <c r="D8" s="104" t="s">
        <v>32</v>
      </c>
      <c r="E8" s="105"/>
      <c r="F8" s="105"/>
      <c r="G8" s="105"/>
      <c r="H8" s="105"/>
      <c r="I8" s="106"/>
      <c r="J8" s="104" t="s">
        <v>27</v>
      </c>
      <c r="K8" s="105"/>
      <c r="L8" s="106"/>
      <c r="M8" s="104" t="s">
        <v>29</v>
      </c>
      <c r="N8" s="105"/>
      <c r="O8" s="106"/>
      <c r="P8" s="111" t="s">
        <v>28</v>
      </c>
      <c r="Q8" s="105"/>
      <c r="R8" s="106"/>
    </row>
    <row r="9" spans="2:21">
      <c r="B9" s="101"/>
      <c r="C9" s="103"/>
      <c r="D9" s="112" t="s">
        <v>20</v>
      </c>
      <c r="E9" s="113"/>
      <c r="F9" s="113" t="s">
        <v>30</v>
      </c>
      <c r="G9" s="113"/>
      <c r="H9" s="113" t="s">
        <v>21</v>
      </c>
      <c r="I9" s="114"/>
      <c r="J9" s="58" t="s">
        <v>20</v>
      </c>
      <c r="K9" s="59" t="s">
        <v>30</v>
      </c>
      <c r="L9" s="60" t="s">
        <v>21</v>
      </c>
      <c r="M9" s="58" t="s">
        <v>20</v>
      </c>
      <c r="N9" s="59" t="s">
        <v>30</v>
      </c>
      <c r="O9" s="60" t="s">
        <v>21</v>
      </c>
      <c r="P9" s="61" t="s">
        <v>20</v>
      </c>
      <c r="Q9" s="59" t="s">
        <v>30</v>
      </c>
      <c r="R9" s="60" t="s">
        <v>21</v>
      </c>
    </row>
    <row r="10" spans="2:21" ht="11.25" customHeight="1" thickBot="1">
      <c r="B10" s="62">
        <v>1</v>
      </c>
      <c r="C10" s="63">
        <v>2</v>
      </c>
      <c r="D10" s="115">
        <v>3</v>
      </c>
      <c r="E10" s="116"/>
      <c r="F10" s="116">
        <v>4</v>
      </c>
      <c r="G10" s="116"/>
      <c r="H10" s="116">
        <v>5</v>
      </c>
      <c r="I10" s="117"/>
      <c r="J10" s="64">
        <v>6</v>
      </c>
      <c r="K10" s="65">
        <v>7</v>
      </c>
      <c r="L10" s="66">
        <v>8</v>
      </c>
      <c r="M10" s="64">
        <v>9</v>
      </c>
      <c r="N10" s="65">
        <v>10</v>
      </c>
      <c r="O10" s="66">
        <v>11</v>
      </c>
      <c r="P10" s="67">
        <v>12</v>
      </c>
      <c r="Q10" s="65">
        <v>13</v>
      </c>
      <c r="R10" s="66">
        <v>14</v>
      </c>
    </row>
    <row r="11" spans="2:21">
      <c r="B11" s="51">
        <v>1</v>
      </c>
      <c r="C11" s="19" t="s">
        <v>12</v>
      </c>
      <c r="D11" s="118">
        <f>ROUND($D$3*($F$25/100),2)</f>
        <v>0</v>
      </c>
      <c r="E11" s="119"/>
      <c r="F11" s="119">
        <f>ROUND(D11*0.23,2)</f>
        <v>0</v>
      </c>
      <c r="G11" s="119"/>
      <c r="H11" s="120">
        <f>D11+F11</f>
        <v>0</v>
      </c>
      <c r="I11" s="121"/>
      <c r="J11" s="26">
        <f>ROUND(D11*($G$25/100),2)</f>
        <v>0</v>
      </c>
      <c r="K11" s="45">
        <f>ROUND(J11*0.23,2)</f>
        <v>0</v>
      </c>
      <c r="L11" s="46">
        <f>J11+K11</f>
        <v>0</v>
      </c>
      <c r="M11" s="26">
        <f>ROUND(D11*($G$26/100),2)</f>
        <v>0</v>
      </c>
      <c r="N11" s="45">
        <f>ROUND(M11*0.23,2)</f>
        <v>0</v>
      </c>
      <c r="O11" s="46">
        <f>M11+N11</f>
        <v>0</v>
      </c>
      <c r="P11" s="26">
        <f>ROUND(D11*($G$27/100),2)</f>
        <v>0</v>
      </c>
      <c r="Q11" s="45">
        <f>ROUND(P11*0.23,2)</f>
        <v>0</v>
      </c>
      <c r="R11" s="27">
        <f>P11+Q11</f>
        <v>0</v>
      </c>
      <c r="S11" s="79"/>
      <c r="T11" s="79"/>
      <c r="U11" s="79"/>
    </row>
    <row r="12" spans="2:21">
      <c r="B12" s="49">
        <v>2</v>
      </c>
      <c r="C12" s="20" t="s">
        <v>13</v>
      </c>
      <c r="D12" s="122">
        <f>ROUND($D$3*($F$28/100),2)</f>
        <v>0</v>
      </c>
      <c r="E12" s="123"/>
      <c r="F12" s="124">
        <f t="shared" ref="F12:F16" si="0">ROUND(D12*0.23,2)</f>
        <v>0</v>
      </c>
      <c r="G12" s="124"/>
      <c r="H12" s="125">
        <f t="shared" ref="H12:H16" si="1">D12+F12</f>
        <v>0</v>
      </c>
      <c r="I12" s="126"/>
      <c r="J12" s="28">
        <f t="shared" ref="J12:J16" si="2">ROUND(D12*($G$25/100),2)</f>
        <v>0</v>
      </c>
      <c r="K12" s="47">
        <f t="shared" ref="K12:K16" si="3">ROUND(J12*0.23,2)</f>
        <v>0</v>
      </c>
      <c r="L12" s="48">
        <f t="shared" ref="L12:L16" si="4">J12+K12</f>
        <v>0</v>
      </c>
      <c r="M12" s="28">
        <f t="shared" ref="M12:M16" si="5">ROUND(D12*($G$26/100),2)</f>
        <v>0</v>
      </c>
      <c r="N12" s="47">
        <f t="shared" ref="N12:N16" si="6">ROUND(M12*0.23,2)</f>
        <v>0</v>
      </c>
      <c r="O12" s="48">
        <f t="shared" ref="O12:O16" si="7">M12+N12</f>
        <v>0</v>
      </c>
      <c r="P12" s="28">
        <f t="shared" ref="P12:P16" si="8">ROUND(D12*($G$27/100),2)</f>
        <v>0</v>
      </c>
      <c r="Q12" s="47">
        <f t="shared" ref="Q12:Q16" si="9">ROUND(P12*0.23,2)</f>
        <v>0</v>
      </c>
      <c r="R12" s="29">
        <f t="shared" ref="R12:R16" si="10">P12+Q12</f>
        <v>0</v>
      </c>
      <c r="S12" s="79"/>
      <c r="T12" s="79"/>
      <c r="U12" s="79"/>
    </row>
    <row r="13" spans="2:21">
      <c r="B13" s="49">
        <v>3</v>
      </c>
      <c r="C13" s="20" t="s">
        <v>1</v>
      </c>
      <c r="D13" s="122">
        <f>ROUND($D$3*($F$31/100),2)</f>
        <v>0</v>
      </c>
      <c r="E13" s="123"/>
      <c r="F13" s="124">
        <f t="shared" si="0"/>
        <v>0</v>
      </c>
      <c r="G13" s="124"/>
      <c r="H13" s="125">
        <f t="shared" si="1"/>
        <v>0</v>
      </c>
      <c r="I13" s="126"/>
      <c r="J13" s="28">
        <f t="shared" si="2"/>
        <v>0</v>
      </c>
      <c r="K13" s="47">
        <f t="shared" si="3"/>
        <v>0</v>
      </c>
      <c r="L13" s="48">
        <f t="shared" si="4"/>
        <v>0</v>
      </c>
      <c r="M13" s="28">
        <f t="shared" si="5"/>
        <v>0</v>
      </c>
      <c r="N13" s="47">
        <f t="shared" si="6"/>
        <v>0</v>
      </c>
      <c r="O13" s="48">
        <f t="shared" si="7"/>
        <v>0</v>
      </c>
      <c r="P13" s="28">
        <f t="shared" si="8"/>
        <v>0</v>
      </c>
      <c r="Q13" s="47">
        <f t="shared" si="9"/>
        <v>0</v>
      </c>
      <c r="R13" s="29">
        <f t="shared" si="10"/>
        <v>0</v>
      </c>
      <c r="S13" s="79"/>
      <c r="T13" s="79"/>
      <c r="U13" s="79"/>
    </row>
    <row r="14" spans="2:21">
      <c r="B14" s="49">
        <v>4</v>
      </c>
      <c r="C14" s="20" t="s">
        <v>14</v>
      </c>
      <c r="D14" s="122">
        <f>ROUND($D$3*($F$34/100),2)</f>
        <v>0</v>
      </c>
      <c r="E14" s="123"/>
      <c r="F14" s="124">
        <f t="shared" si="0"/>
        <v>0</v>
      </c>
      <c r="G14" s="124"/>
      <c r="H14" s="125">
        <f t="shared" si="1"/>
        <v>0</v>
      </c>
      <c r="I14" s="126"/>
      <c r="J14" s="28">
        <f t="shared" si="2"/>
        <v>0</v>
      </c>
      <c r="K14" s="47">
        <f t="shared" si="3"/>
        <v>0</v>
      </c>
      <c r="L14" s="48">
        <f t="shared" si="4"/>
        <v>0</v>
      </c>
      <c r="M14" s="28">
        <f t="shared" si="5"/>
        <v>0</v>
      </c>
      <c r="N14" s="47">
        <f t="shared" si="6"/>
        <v>0</v>
      </c>
      <c r="O14" s="48">
        <f t="shared" si="7"/>
        <v>0</v>
      </c>
      <c r="P14" s="28">
        <f t="shared" si="8"/>
        <v>0</v>
      </c>
      <c r="Q14" s="47">
        <f t="shared" si="9"/>
        <v>0</v>
      </c>
      <c r="R14" s="29">
        <f t="shared" si="10"/>
        <v>0</v>
      </c>
      <c r="S14" s="79"/>
      <c r="T14" s="79"/>
      <c r="U14" s="79"/>
    </row>
    <row r="15" spans="2:21">
      <c r="B15" s="49">
        <v>5</v>
      </c>
      <c r="C15" s="20" t="s">
        <v>2</v>
      </c>
      <c r="D15" s="122">
        <f>ROUND($D$3*($F$37/100),2)</f>
        <v>0</v>
      </c>
      <c r="E15" s="123"/>
      <c r="F15" s="124">
        <f t="shared" si="0"/>
        <v>0</v>
      </c>
      <c r="G15" s="124"/>
      <c r="H15" s="125">
        <f t="shared" si="1"/>
        <v>0</v>
      </c>
      <c r="I15" s="126"/>
      <c r="J15" s="28">
        <f t="shared" si="2"/>
        <v>0</v>
      </c>
      <c r="K15" s="47">
        <f t="shared" si="3"/>
        <v>0</v>
      </c>
      <c r="L15" s="48">
        <f t="shared" si="4"/>
        <v>0</v>
      </c>
      <c r="M15" s="28">
        <f t="shared" si="5"/>
        <v>0</v>
      </c>
      <c r="N15" s="47">
        <f t="shared" si="6"/>
        <v>0</v>
      </c>
      <c r="O15" s="48">
        <f t="shared" si="7"/>
        <v>0</v>
      </c>
      <c r="P15" s="28">
        <f t="shared" si="8"/>
        <v>0</v>
      </c>
      <c r="Q15" s="47">
        <f t="shared" si="9"/>
        <v>0</v>
      </c>
      <c r="R15" s="29">
        <f t="shared" si="10"/>
        <v>0</v>
      </c>
      <c r="S15" s="79"/>
      <c r="T15" s="79"/>
      <c r="U15" s="79"/>
    </row>
    <row r="16" spans="2:21" ht="15.75" thickBot="1">
      <c r="B16" s="50">
        <v>6</v>
      </c>
      <c r="C16" s="21" t="s">
        <v>3</v>
      </c>
      <c r="D16" s="127">
        <f>ROUND($D$3*($F$40/100),2)</f>
        <v>0</v>
      </c>
      <c r="E16" s="128"/>
      <c r="F16" s="129">
        <f t="shared" si="0"/>
        <v>0</v>
      </c>
      <c r="G16" s="129"/>
      <c r="H16" s="130">
        <f t="shared" si="1"/>
        <v>0</v>
      </c>
      <c r="I16" s="131"/>
      <c r="J16" s="30">
        <f t="shared" si="2"/>
        <v>0</v>
      </c>
      <c r="K16" s="52">
        <f t="shared" si="3"/>
        <v>0</v>
      </c>
      <c r="L16" s="53">
        <f t="shared" si="4"/>
        <v>0</v>
      </c>
      <c r="M16" s="30">
        <f t="shared" si="5"/>
        <v>0</v>
      </c>
      <c r="N16" s="52">
        <f t="shared" si="6"/>
        <v>0</v>
      </c>
      <c r="O16" s="53">
        <f t="shared" si="7"/>
        <v>0</v>
      </c>
      <c r="P16" s="30">
        <f t="shared" si="8"/>
        <v>0</v>
      </c>
      <c r="Q16" s="52">
        <f t="shared" si="9"/>
        <v>0</v>
      </c>
      <c r="R16" s="31">
        <f t="shared" si="10"/>
        <v>0</v>
      </c>
      <c r="S16" s="79"/>
      <c r="T16" s="79"/>
      <c r="U16" s="79"/>
    </row>
    <row r="17" spans="2:21" ht="16.5" thickBot="1">
      <c r="B17" s="22"/>
      <c r="C17" s="23" t="s">
        <v>26</v>
      </c>
      <c r="D17" s="132">
        <f>SUM(D11:D16)</f>
        <v>0</v>
      </c>
      <c r="E17" s="133"/>
      <c r="F17" s="133">
        <f>SUM(F11:F16)</f>
        <v>0</v>
      </c>
      <c r="G17" s="133"/>
      <c r="H17" s="133">
        <f>SUM(H11:H16)</f>
        <v>0</v>
      </c>
      <c r="I17" s="134"/>
      <c r="J17" s="54">
        <f t="shared" ref="J17:R17" si="11">SUM(J11:J16)</f>
        <v>0</v>
      </c>
      <c r="K17" s="55">
        <f t="shared" si="11"/>
        <v>0</v>
      </c>
      <c r="L17" s="56">
        <f t="shared" si="11"/>
        <v>0</v>
      </c>
      <c r="M17" s="54">
        <f t="shared" si="11"/>
        <v>0</v>
      </c>
      <c r="N17" s="55">
        <f t="shared" si="11"/>
        <v>0</v>
      </c>
      <c r="O17" s="56">
        <f t="shared" si="11"/>
        <v>0</v>
      </c>
      <c r="P17" s="32">
        <f t="shared" si="11"/>
        <v>0</v>
      </c>
      <c r="Q17" s="55">
        <f t="shared" si="11"/>
        <v>0</v>
      </c>
      <c r="R17" s="56">
        <f t="shared" si="11"/>
        <v>0</v>
      </c>
      <c r="S17" s="79"/>
      <c r="T17" s="79"/>
      <c r="U17" s="79"/>
    </row>
    <row r="22" spans="2:21" ht="15.75" thickBot="1"/>
    <row r="23" spans="2:21" ht="30">
      <c r="B23" s="68" t="s">
        <v>25</v>
      </c>
      <c r="C23" s="69" t="s">
        <v>0</v>
      </c>
      <c r="D23" s="70" t="s">
        <v>22</v>
      </c>
      <c r="E23" s="70" t="s">
        <v>23</v>
      </c>
      <c r="F23" s="70" t="s">
        <v>15</v>
      </c>
      <c r="G23" s="71" t="s">
        <v>24</v>
      </c>
      <c r="I23" s="80"/>
    </row>
    <row r="24" spans="2:21" ht="10.5" customHeight="1" thickBot="1">
      <c r="B24" s="72">
        <v>1</v>
      </c>
      <c r="C24" s="73">
        <v>2</v>
      </c>
      <c r="D24" s="74">
        <v>3</v>
      </c>
      <c r="E24" s="74">
        <v>4</v>
      </c>
      <c r="F24" s="73">
        <v>5</v>
      </c>
      <c r="G24" s="75">
        <v>6</v>
      </c>
    </row>
    <row r="25" spans="2:21">
      <c r="B25" s="135">
        <v>1</v>
      </c>
      <c r="C25" s="138" t="s">
        <v>12</v>
      </c>
      <c r="D25" s="33">
        <v>1</v>
      </c>
      <c r="E25" s="34">
        <v>43467</v>
      </c>
      <c r="F25" s="141">
        <v>12.7</v>
      </c>
      <c r="G25" s="35">
        <v>40</v>
      </c>
      <c r="I25" s="81"/>
    </row>
    <row r="26" spans="2:21">
      <c r="B26" s="136"/>
      <c r="C26" s="139"/>
      <c r="D26" s="36">
        <v>2</v>
      </c>
      <c r="E26" s="37">
        <v>43647</v>
      </c>
      <c r="F26" s="142"/>
      <c r="G26" s="38">
        <v>30</v>
      </c>
      <c r="I26" s="81"/>
    </row>
    <row r="27" spans="2:21" ht="15.75" thickBot="1">
      <c r="B27" s="137"/>
      <c r="C27" s="140"/>
      <c r="D27" s="39">
        <v>3</v>
      </c>
      <c r="E27" s="40">
        <v>43767</v>
      </c>
      <c r="F27" s="143"/>
      <c r="G27" s="41">
        <v>30</v>
      </c>
      <c r="I27" s="81"/>
    </row>
    <row r="28" spans="2:21">
      <c r="B28" s="144">
        <v>2</v>
      </c>
      <c r="C28" s="145" t="s">
        <v>13</v>
      </c>
      <c r="D28" s="42">
        <v>1</v>
      </c>
      <c r="E28" s="43">
        <v>43574</v>
      </c>
      <c r="F28" s="146">
        <v>20.2</v>
      </c>
      <c r="G28" s="44">
        <v>40</v>
      </c>
      <c r="I28" s="81"/>
    </row>
    <row r="29" spans="2:21">
      <c r="B29" s="136"/>
      <c r="C29" s="139"/>
      <c r="D29" s="36">
        <v>2</v>
      </c>
      <c r="E29" s="37">
        <v>43754</v>
      </c>
      <c r="F29" s="142"/>
      <c r="G29" s="38">
        <v>30</v>
      </c>
      <c r="I29" s="81"/>
    </row>
    <row r="30" spans="2:21" ht="15.75" thickBot="1">
      <c r="B30" s="137"/>
      <c r="C30" s="140"/>
      <c r="D30" s="39">
        <v>3</v>
      </c>
      <c r="E30" s="40">
        <v>43874</v>
      </c>
      <c r="F30" s="143"/>
      <c r="G30" s="41">
        <v>30</v>
      </c>
      <c r="I30" s="81"/>
    </row>
    <row r="31" spans="2:21">
      <c r="B31" s="144">
        <v>3</v>
      </c>
      <c r="C31" s="145" t="s">
        <v>1</v>
      </c>
      <c r="D31" s="42">
        <v>1</v>
      </c>
      <c r="E31" s="43">
        <v>43707</v>
      </c>
      <c r="F31" s="146">
        <v>13.3</v>
      </c>
      <c r="G31" s="44">
        <v>40</v>
      </c>
      <c r="I31" s="81"/>
    </row>
    <row r="32" spans="2:21">
      <c r="B32" s="136"/>
      <c r="C32" s="139"/>
      <c r="D32" s="36">
        <v>2</v>
      </c>
      <c r="E32" s="37">
        <v>43887</v>
      </c>
      <c r="F32" s="142"/>
      <c r="G32" s="38">
        <v>30</v>
      </c>
      <c r="I32" s="81"/>
    </row>
    <row r="33" spans="2:9" ht="15.75" thickBot="1">
      <c r="B33" s="137"/>
      <c r="C33" s="140"/>
      <c r="D33" s="39">
        <v>3</v>
      </c>
      <c r="E33" s="40">
        <v>44007</v>
      </c>
      <c r="F33" s="143"/>
      <c r="G33" s="41">
        <v>30</v>
      </c>
      <c r="I33" s="81"/>
    </row>
    <row r="34" spans="2:9">
      <c r="B34" s="144">
        <v>4</v>
      </c>
      <c r="C34" s="145" t="s">
        <v>14</v>
      </c>
      <c r="D34" s="42">
        <v>1</v>
      </c>
      <c r="E34" s="43">
        <v>43832</v>
      </c>
      <c r="F34" s="146">
        <v>26.3</v>
      </c>
      <c r="G34" s="44">
        <v>40</v>
      </c>
      <c r="I34" s="81"/>
    </row>
    <row r="35" spans="2:9">
      <c r="B35" s="136"/>
      <c r="C35" s="139"/>
      <c r="D35" s="36">
        <v>2</v>
      </c>
      <c r="E35" s="37">
        <v>44012</v>
      </c>
      <c r="F35" s="142"/>
      <c r="G35" s="38">
        <v>30</v>
      </c>
      <c r="I35" s="81"/>
    </row>
    <row r="36" spans="2:9" ht="15.75" thickBot="1">
      <c r="B36" s="137"/>
      <c r="C36" s="140"/>
      <c r="D36" s="39">
        <v>3</v>
      </c>
      <c r="E36" s="40">
        <v>44132</v>
      </c>
      <c r="F36" s="143"/>
      <c r="G36" s="41">
        <v>30</v>
      </c>
      <c r="I36" s="81"/>
    </row>
    <row r="37" spans="2:9">
      <c r="B37" s="144">
        <v>5</v>
      </c>
      <c r="C37" s="145" t="s">
        <v>2</v>
      </c>
      <c r="D37" s="42">
        <v>1</v>
      </c>
      <c r="E37" s="43">
        <v>43924</v>
      </c>
      <c r="F37" s="146">
        <v>12</v>
      </c>
      <c r="G37" s="44">
        <v>40</v>
      </c>
      <c r="I37" s="81"/>
    </row>
    <row r="38" spans="2:9">
      <c r="B38" s="136"/>
      <c r="C38" s="139"/>
      <c r="D38" s="36">
        <v>2</v>
      </c>
      <c r="E38" s="37">
        <v>44104</v>
      </c>
      <c r="F38" s="142"/>
      <c r="G38" s="38">
        <v>30</v>
      </c>
      <c r="I38" s="81"/>
    </row>
    <row r="39" spans="2:9" ht="15.75" thickBot="1">
      <c r="B39" s="137"/>
      <c r="C39" s="140"/>
      <c r="D39" s="39">
        <v>3</v>
      </c>
      <c r="E39" s="40">
        <v>44224</v>
      </c>
      <c r="F39" s="143"/>
      <c r="G39" s="41">
        <v>30</v>
      </c>
      <c r="I39" s="81"/>
    </row>
    <row r="40" spans="2:9">
      <c r="B40" s="135">
        <v>6</v>
      </c>
      <c r="C40" s="138" t="s">
        <v>3</v>
      </c>
      <c r="D40" s="33">
        <v>1</v>
      </c>
      <c r="E40" s="34">
        <v>44076</v>
      </c>
      <c r="F40" s="141">
        <v>15.5</v>
      </c>
      <c r="G40" s="35">
        <v>40</v>
      </c>
      <c r="I40" s="81"/>
    </row>
    <row r="41" spans="2:9">
      <c r="B41" s="136"/>
      <c r="C41" s="139"/>
      <c r="D41" s="36">
        <v>2</v>
      </c>
      <c r="E41" s="37">
        <v>44256</v>
      </c>
      <c r="F41" s="142"/>
      <c r="G41" s="38">
        <v>30</v>
      </c>
      <c r="I41" s="81"/>
    </row>
    <row r="42" spans="2:9" ht="15.75" thickBot="1">
      <c r="B42" s="137"/>
      <c r="C42" s="140"/>
      <c r="D42" s="39">
        <v>3</v>
      </c>
      <c r="E42" s="40">
        <v>44376</v>
      </c>
      <c r="F42" s="143"/>
      <c r="G42" s="41">
        <v>30</v>
      </c>
      <c r="I42" s="81"/>
    </row>
  </sheetData>
  <sheetProtection algorithmName="SHA-512" hashValue="Q+AfxW67quWodZAlhc/KdsXbSI4ABvdqLLOAj+Kb8VP0yUuZQxVu7Fu7IbvNJnB3D2YUCsQ7e9BMGSh3SMKBaw==" saltValue="mcKdtcrHFGV1y+j39wY1Og==" spinCount="100000" sheet="1" objects="1" scenarios="1"/>
  <mergeCells count="54">
    <mergeCell ref="B37:B39"/>
    <mergeCell ref="C37:C39"/>
    <mergeCell ref="F37:F39"/>
    <mergeCell ref="B40:B42"/>
    <mergeCell ref="C40:C42"/>
    <mergeCell ref="F40:F42"/>
    <mergeCell ref="B31:B33"/>
    <mergeCell ref="C31:C33"/>
    <mergeCell ref="F31:F33"/>
    <mergeCell ref="B34:B36"/>
    <mergeCell ref="C34:C36"/>
    <mergeCell ref="F34:F36"/>
    <mergeCell ref="B25:B27"/>
    <mergeCell ref="C25:C27"/>
    <mergeCell ref="F25:F27"/>
    <mergeCell ref="B28:B30"/>
    <mergeCell ref="C28:C30"/>
    <mergeCell ref="F28:F30"/>
    <mergeCell ref="D16:E16"/>
    <mergeCell ref="F16:G16"/>
    <mergeCell ref="H16:I16"/>
    <mergeCell ref="D17:E17"/>
    <mergeCell ref="F17:G17"/>
    <mergeCell ref="H17:I17"/>
    <mergeCell ref="D14:E14"/>
    <mergeCell ref="F14:G14"/>
    <mergeCell ref="H14:I14"/>
    <mergeCell ref="D15:E15"/>
    <mergeCell ref="F15:G15"/>
    <mergeCell ref="H15:I15"/>
    <mergeCell ref="D12:E12"/>
    <mergeCell ref="F12:G12"/>
    <mergeCell ref="H12:I12"/>
    <mergeCell ref="D13:E13"/>
    <mergeCell ref="F13:G13"/>
    <mergeCell ref="H13:I13"/>
    <mergeCell ref="D10:E10"/>
    <mergeCell ref="F10:G10"/>
    <mergeCell ref="H10:I10"/>
    <mergeCell ref="D11:E11"/>
    <mergeCell ref="F11:G11"/>
    <mergeCell ref="H11:I11"/>
    <mergeCell ref="M8:O8"/>
    <mergeCell ref="P8:R8"/>
    <mergeCell ref="D9:E9"/>
    <mergeCell ref="F9:G9"/>
    <mergeCell ref="H9:I9"/>
    <mergeCell ref="B6:C6"/>
    <mergeCell ref="B8:B9"/>
    <mergeCell ref="C8:C9"/>
    <mergeCell ref="D8:I8"/>
    <mergeCell ref="B1:L1"/>
    <mergeCell ref="D3:E3"/>
    <mergeCell ref="J8:L8"/>
  </mergeCells>
  <pageMargins left="0.7" right="0.7" top="0.75" bottom="0.75" header="0.3" footer="0.3"/>
  <pageSetup paperSize="9" orientation="portrait" r:id="rId1"/>
  <headerFooter>
    <oddHeader>&amp;CFormularz oferty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Jacek</vt:lpstr>
      <vt:lpstr>Dla wykonawcy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2018-05-23T05:47:28Z</dcterms:modified>
</cp:coreProperties>
</file>